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mauri\Desktop\Ready 2\"/>
    </mc:Choice>
  </mc:AlternateContent>
  <xr:revisionPtr revIDLastSave="0" documentId="13_ncr:1_{E6601FC4-3E18-4D08-917C-F80E6B4822FA}" xr6:coauthVersionLast="47" xr6:coauthVersionMax="47" xr10:uidLastSave="{00000000-0000-0000-0000-000000000000}"/>
  <bookViews>
    <workbookView xWindow="-120" yWindow="-120" windowWidth="20730" windowHeight="11040" xr2:uid="{00000000-000D-0000-FFFF-FFFF00000000}"/>
  </bookViews>
  <sheets>
    <sheet name="Search Flow" sheetId="2" r:id="rId1"/>
    <sheet name="Study Catalog" sheetId="3" r:id="rId2"/>
    <sheet name="Analytical Classes" sheetId="4" r:id="rId3"/>
    <sheet name="Meta Input" sheetId="5" r:id="rId4"/>
    <sheet name="Sensitivity" sheetId="6" r:id="rId5"/>
    <sheet name="JBI Appraisal" sheetId="7" r:id="rId6"/>
    <sheet name="Genotype Events" sheetId="8" r:id="rId7"/>
    <sheet name="Genotype Summary" sheetId="9" r:id="rId8"/>
    <sheet name="Biomarkers" sheetId="10" r:id="rId9"/>
    <sheet name="QC"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1" l="1"/>
  <c r="D14" i="11" s="1"/>
  <c r="B13" i="11"/>
  <c r="D13" i="11" s="1"/>
  <c r="B12" i="11"/>
  <c r="D12" i="11" s="1"/>
  <c r="B11" i="11"/>
  <c r="D11" i="11" s="1"/>
  <c r="B10" i="11"/>
  <c r="D10" i="11" s="1"/>
  <c r="B7" i="11"/>
  <c r="D7" i="11" s="1"/>
  <c r="B6" i="11"/>
  <c r="D6" i="11" s="1"/>
  <c r="B5" i="11"/>
  <c r="D5" i="11" s="1"/>
  <c r="B4" i="11"/>
  <c r="D4" i="11" s="1"/>
  <c r="B3" i="11"/>
  <c r="D3" i="11" s="1"/>
  <c r="B2" i="11"/>
  <c r="D2" i="11" s="1"/>
  <c r="O28" i="7"/>
  <c r="N28" i="7"/>
  <c r="M28" i="7"/>
  <c r="O27" i="7"/>
  <c r="N27" i="7"/>
  <c r="M27" i="7"/>
  <c r="O26" i="7"/>
  <c r="N26" i="7"/>
  <c r="M26" i="7"/>
  <c r="O25" i="7"/>
  <c r="N25" i="7"/>
  <c r="M25" i="7"/>
  <c r="O24" i="7"/>
  <c r="N24" i="7"/>
  <c r="M24" i="7"/>
  <c r="O23" i="7"/>
  <c r="N23" i="7"/>
  <c r="M23" i="7"/>
  <c r="O22" i="7"/>
  <c r="N22" i="7"/>
  <c r="M22" i="7"/>
  <c r="O21" i="7"/>
  <c r="N21" i="7"/>
  <c r="M21" i="7"/>
  <c r="O20" i="7"/>
  <c r="N20" i="7"/>
  <c r="M20" i="7"/>
  <c r="O19" i="7"/>
  <c r="N19" i="7"/>
  <c r="M19" i="7"/>
  <c r="O18" i="7"/>
  <c r="N18" i="7"/>
  <c r="M18" i="7"/>
  <c r="O17" i="7"/>
  <c r="N17" i="7"/>
  <c r="M17" i="7"/>
  <c r="O16" i="7"/>
  <c r="N16" i="7"/>
  <c r="M16" i="7"/>
  <c r="O15" i="7"/>
  <c r="N15" i="7"/>
  <c r="M15" i="7"/>
  <c r="O14" i="7"/>
  <c r="N14" i="7"/>
  <c r="M14" i="7"/>
  <c r="O13" i="7"/>
  <c r="N13" i="7"/>
  <c r="M13" i="7"/>
  <c r="O12" i="7"/>
  <c r="N12" i="7"/>
  <c r="M12" i="7"/>
  <c r="O11" i="7"/>
  <c r="N11" i="7"/>
  <c r="M11" i="7"/>
  <c r="O10" i="7"/>
  <c r="N10" i="7"/>
  <c r="M10" i="7"/>
  <c r="O9" i="7"/>
  <c r="N9" i="7"/>
  <c r="M9" i="7"/>
  <c r="O8" i="7"/>
  <c r="N8" i="7"/>
  <c r="M8" i="7"/>
  <c r="O7" i="7"/>
  <c r="N7" i="7"/>
  <c r="M7" i="7"/>
  <c r="O6" i="7"/>
  <c r="N6" i="7"/>
  <c r="M6" i="7"/>
  <c r="O5" i="7"/>
  <c r="N5" i="7"/>
  <c r="M5" i="7"/>
  <c r="O4" i="7"/>
  <c r="N4" i="7"/>
  <c r="M4" i="7"/>
  <c r="O3" i="7"/>
  <c r="N3" i="7"/>
  <c r="M3" i="7"/>
  <c r="B8" i="11" s="1"/>
  <c r="D8" i="11" s="1"/>
  <c r="O2" i="7"/>
  <c r="N2" i="7"/>
  <c r="B9" i="11" s="1"/>
  <c r="D9" i="11" s="1"/>
  <c r="M2" i="7"/>
  <c r="G13" i="5"/>
  <c r="C13" i="5"/>
  <c r="B13" i="5"/>
  <c r="E13" i="5" s="1"/>
  <c r="E11" i="5"/>
  <c r="D11" i="5"/>
  <c r="E10" i="5"/>
  <c r="D10" i="5"/>
  <c r="E9" i="5"/>
  <c r="D9" i="5"/>
  <c r="E8" i="5"/>
  <c r="D8" i="5"/>
  <c r="E7" i="5"/>
  <c r="D7" i="5"/>
  <c r="E6" i="5"/>
  <c r="D6" i="5"/>
  <c r="E5" i="5"/>
  <c r="D5" i="5"/>
  <c r="E4" i="5"/>
  <c r="D4" i="5"/>
  <c r="E3" i="5"/>
  <c r="D3" i="5"/>
  <c r="E2" i="5"/>
  <c r="D2" i="5"/>
  <c r="D13" i="5" s="1"/>
  <c r="J8" i="2"/>
  <c r="J7" i="2"/>
  <c r="J6" i="2"/>
  <c r="J5" i="2"/>
  <c r="J4" i="2"/>
  <c r="J3" i="2"/>
  <c r="J2" i="2"/>
</calcChain>
</file>

<file path=xl/sharedStrings.xml><?xml version="1.0" encoding="utf-8"?>
<sst xmlns="http://schemas.openxmlformats.org/spreadsheetml/2006/main" count="1754" uniqueCount="753">
  <si>
    <t>Information source</t>
  </si>
  <si>
    <t>Last searched</t>
  </si>
  <si>
    <t>Search strategy</t>
  </si>
  <si>
    <t>Search fields</t>
  </si>
  <si>
    <t>Limits</t>
  </si>
  <si>
    <t>Records</t>
  </si>
  <si>
    <t>PRISMA flow</t>
  </si>
  <si>
    <t>Count</t>
  </si>
  <si>
    <t>Check</t>
  </si>
  <si>
    <t>PubMed (including MEDLINE)</t>
  </si>
  <si>
    <t>June 3, 2026</t>
  </si>
  <si>
    <t>(("human papillomavirus" OR "HPV" OR "HPV DNA" OR "HPV genotype") AND ("oral potentially malignant disorders" OR "oral premalignant lesions" OR "oral leukoplakia" OR "oral lichen planus" OR "oral epithelial dysplasia" OR "oral submucous fibrosis" OR "erythroplakia" OR "oral mucosa")) AND (english[Language] OR spanish[Language]) AND ("2019/01/01"[Date - Publication] : "2026/06/03"[Date - Publication])</t>
  </si>
  <si>
    <t>Untagged terms with PubMed automatic term mapping; language and date filters</t>
  </si>
  <si>
    <t>English or Spanish; publication date from January 1, 2019 to June 3, 2026</t>
  </si>
  <si>
    <t>Records identified</t>
  </si>
  <si>
    <t>Google Scholar</t>
  </si>
  <si>
    <t>("human papillomavirus" OR HPV) AND ("oral potentially malignant disorders" OR "oral premalignant lesions" OR "oral leukoplakia" OR "oral lichen planus" OR "oral epithelial dysplasia" OR "oral submucous fibrosis" OR erythroplakia)</t>
  </si>
  <si>
    <t>Web interface; search of text and metadata; results ranked by relevance</t>
  </si>
  <si>
    <t>Years 2019–2026; first 200 results by relevance; language verified during screening</t>
  </si>
  <si>
    <t>Duplicates removed</t>
  </si>
  <si>
    <t>OpenAlex</t>
  </si>
  <si>
    <t>search=("human papillomavirus" OR HPV) AND ("oral potentially malignant disorder" OR "oral potentially malignant disorders" OR "oral premalignant lesion" OR "oral premalignant lesions" OR "oral leukoplakia" OR "oral lichen planus" OR "oral epithelial dysplasia" OR "oral submucous fibrosis" OR erythroplakia); filter=from_publication_date:2019-01-01,to_publication_date:2026-06-03,type:article</t>
  </si>
  <si>
    <t>Works search: title, abstract, and available full text</t>
  </si>
  <si>
    <t>Type: article; publication date from January 1, 2019 to June 3, 2026; language verified during screening</t>
  </si>
  <si>
    <t>Records screened</t>
  </si>
  <si>
    <t>Cochrane Library/CENTRAL</t>
  </si>
  <si>
    <t>("human papillomavirus" OR HPV OR "HPV DNA" OR "HPV genotype") AND ("oral potentially malignant disorder*" OR "oral premalignant lesion*" OR "oral leukoplakia" OR "oral lichen planus" OR "oral epithelial dysplasia" OR "oral submucous fibrosis" OR erythroplakia)</t>
  </si>
  <si>
    <t>Title, abstract, and keyword</t>
  </si>
  <si>
    <t>January 2019 to June 3, 2026; variations enabled; language verified during screening</t>
  </si>
  <si>
    <t>Records excluded</t>
  </si>
  <si>
    <t>Full-text reports assessed</t>
  </si>
  <si>
    <t>Full-text reports excluded</t>
  </si>
  <si>
    <t>Studies included</t>
  </si>
  <si>
    <t>Study ID</t>
  </si>
  <si>
    <t>First author</t>
  </si>
  <si>
    <t>Year</t>
  </si>
  <si>
    <t>Short title</t>
  </si>
  <si>
    <t>DOI</t>
  </si>
  <si>
    <t>Country</t>
  </si>
  <si>
    <t>Design</t>
  </si>
  <si>
    <t>Eligible OPMD(s)</t>
  </si>
  <si>
    <t>Target n</t>
  </si>
  <si>
    <t>Primary specimen/method</t>
  </si>
  <si>
    <t>Analytical decision</t>
  </si>
  <si>
    <t>Source location</t>
  </si>
  <si>
    <t>Critical note</t>
  </si>
  <si>
    <t>ST01</t>
  </si>
  <si>
    <t>Runow Stark</t>
  </si>
  <si>
    <t>Brush samples to FTA Elute Card for hrHPV diagnosis</t>
  </si>
  <si>
    <t>10.21873/anticanres.14773</t>
  </si>
  <si>
    <t>Suecia</t>
  </si>
  <si>
    <t>Transversal prospectivo</t>
  </si>
  <si>
    <t>oral lichen planus; leukoplakia; dysplasia; follicular epithelial hyperplasia; ulceration; verruca</t>
  </si>
  <si>
    <t>Biopsia fresca; PCR en biopsia fresca</t>
  </si>
  <si>
    <t>Incluir con cautela; no forest principal</t>
  </si>
  <si>
    <t>Tabla I y Tabla III, pp. 270, 272–273</t>
  </si>
  <si>
    <t>Corrección metodológica: se retira del forest principal porque el Grupo II mezcla DOPM/PMOD con ulceración e hiperplasia epitelial folicular; no se puede separar un denominador estrictamente DOPM.</t>
  </si>
  <si>
    <t>ST02</t>
  </si>
  <si>
    <t>Erira</t>
  </si>
  <si>
    <t>HPV, EBV y Candida en leucoplasia oral con displasia</t>
  </si>
  <si>
    <t>10.1002/cre2.435</t>
  </si>
  <si>
    <t>Colombia</t>
  </si>
  <si>
    <t>Observacional transversal descriptivo</t>
  </si>
  <si>
    <t>oral leukoplakia with mild, moderate and severe dysplasia</t>
  </si>
  <si>
    <t>Biopsia FFPE; PCR convencional GP5+/GP6+</t>
  </si>
  <si>
    <t>Incluir</t>
  </si>
  <si>
    <t>Resumen y Tabla 3, pp. 914, 917; métodos pp. 915–916</t>
  </si>
  <si>
    <t>Incluye leucoplasia oral con displasia leve, moderada y severa. No excluir por displasia. Forest principal: HPV total 13/30 por PCR convencional. HPV16 confirmado: 6/13 positivos según resultados; no se reportan otros genotipos específicos.</t>
  </si>
  <si>
    <t>ST03</t>
  </si>
  <si>
    <t>Sundberg</t>
  </si>
  <si>
    <t>p16 y HPV en leucoplasia oral y carcinoma escamocelular oral</t>
  </si>
  <si>
    <t>10.21873/anticanres.13241</t>
  </si>
  <si>
    <t>Prospectivo longitudinal multicéntrico / análisis transversal de biomarcadores</t>
  </si>
  <si>
    <t>oral leukoplakia; benign hyperkeratosis; lichenoid reaction; mild dysplasia; moderate dysplasia; severe dysplasia</t>
  </si>
  <si>
    <t>Biopsia FFPE; TaqMan real-time PCR</t>
  </si>
  <si>
    <t>Incluir; no forest principal por solapamiento</t>
  </si>
  <si>
    <t>Resumen, Tabla I, Tabla II y métodos, pp. 1293–1297</t>
  </si>
  <si>
    <t>No se usa p16 como sustituto de HPV. De 81 pacientes con leucoplasia oral, 7 se excluyeron por control de calidad de beta-globina, quedando 74 para PCR. Ningún subtipo HPV fue detectado en leucoplasia oral: 0/74. El grupo OSCC no se usa para forest DOPM. No usar en forest principal mientras ST05 esté incluido, porque ST05 incorpora la cohorte contemporánea sueca ORA-LEU-CAN y evita doble conteo.</t>
  </si>
  <si>
    <t>ST04</t>
  </si>
  <si>
    <t>Farhadi</t>
  </si>
  <si>
    <t>HPV33 en liquen plano oral erosivo</t>
  </si>
  <si>
    <t>10.5812/ijcm.101488</t>
  </si>
  <si>
    <t>Irán</t>
  </si>
  <si>
    <t>Retrospectivo transversal</t>
  </si>
  <si>
    <t>oral lichen planus; reticular oral lichen planus; erosive oral lichen planus</t>
  </si>
  <si>
    <t>Biopsia FFPE; Multiplex PCR / PCR específica para subtipos</t>
  </si>
  <si>
    <t>Resumen, métodos y Tabla 2, pp. 1–4</t>
  </si>
  <si>
    <t>Forest principal: 8/32 OLP positivos para HPV por PCR. Controles de mucosa normal: 0/20. Todos los positivos fueron del tipo erosivo. Genotipos reportados: HPV33 en 7 muestras y HPV18 en 1 muestra; HPV16 no detectado.</t>
  </si>
  <si>
    <t>ST05</t>
  </si>
  <si>
    <t>High-risk HPV in oral leukoplakia: Sweden, Brazil and Romania</t>
  </si>
  <si>
    <t>10.1111/ODI.13510</t>
  </si>
  <si>
    <t>Suecia; Brasil; Rumania</t>
  </si>
  <si>
    <t>Multicéntrico retrospectivo con cohortes históricas y contemporáneas</t>
  </si>
  <si>
    <t>oral leukoplakia; homogenous and non-homogenous oral leukoplakia; oral leukoplakia with/without dysplasia</t>
  </si>
  <si>
    <t>Tabla 3, pp. 18; métodos pp. 6–7; resultados pp. 7–8</t>
  </si>
  <si>
    <t>Usar ST05 en forest principal como estudio multicéntrico más amplio. ST03 queda conservado en la base, pero no se usa en el forest principal por solapamiento con la cohorte contemporánea sueca ORA-LEU-CAN incluida en ST05. Forest principal: 5/418 HPV positivos en leucoplasia oral.</t>
  </si>
  <si>
    <t>ST06</t>
  </si>
  <si>
    <t>Hendawi</t>
  </si>
  <si>
    <t>HPV productivo en displasia epitelial oral severa</t>
  </si>
  <si>
    <t>10.1111/his.14019</t>
  </si>
  <si>
    <t>Reino Unido</t>
  </si>
  <si>
    <t>Retrospectivo transversal / serie de archivo consecutiva</t>
  </si>
  <si>
    <t>severe oral epithelial dysplasia; dysplastic oral mucosa</t>
  </si>
  <si>
    <t>Biopsia FFPE; RNA-ISH RNAscope HPV16/18 E6/E7</t>
  </si>
  <si>
    <t>Resumen, métodos y Tabla 1, pp. 3–7, 16–17</t>
  </si>
  <si>
    <t>Forest principal: 6/33 HR-HPV positivos por RNA-ISH E6/E7 en displasia epitelial oral severa. No se usa p16 como sustituto. El artículo no separa HPV16 de HPV18. Productive infection: HPV-E4/HPV-L1 en 4/6 positivos.</t>
  </si>
  <si>
    <t>ST07</t>
  </si>
  <si>
    <t>Gomez-Armayones</t>
  </si>
  <si>
    <t>HPV en lesiones orales premalignas: cohorte española</t>
  </si>
  <si>
    <t>10.1371/journal.pone.0210070</t>
  </si>
  <si>
    <t>España</t>
  </si>
  <si>
    <t>Cohorte retrospectiva / estudio transversal de biomarcadores</t>
  </si>
  <si>
    <t>oral lichen planus; oral dysplasia low grade; oral dysplasia moderate grade; oral dysplasia severe grade</t>
  </si>
  <si>
    <t>Biopsia FFPE; SPF10 PCR-DEIA / LiPA25</t>
  </si>
  <si>
    <t>Resumen, Fig. 1 y Tabla 2, pp. 1, 5–8</t>
  </si>
  <si>
    <t>Forest principal: 4/83 HPV-DNA positivos en lesiones premalignas orales válidas. Incluye 45 OLP y 38 displasias. Los 4 positivos fueron 1 OLP y 3 displasias; ninguno progresó a cáncer invasivo. El artículo incluye 4 lesiones en orofaringe dentro del conjunto de 83, pero los casos HPV positivos descritos fueron de encía, mucosa yugal, piso de boca y lengua.</t>
  </si>
  <si>
    <t>ST08</t>
  </si>
  <si>
    <t>Bolyarova</t>
  </si>
  <si>
    <t>HPV en OSCC, OPMD y mucosa oral sana</t>
  </si>
  <si>
    <t>10.3390/microbiolres17050099</t>
  </si>
  <si>
    <t>Bulgaria</t>
  </si>
  <si>
    <t>Transversal comparativo</t>
  </si>
  <si>
    <t>leukoplakia; oral lichen planus; oral lichenoid lesion; proliferative verrucous leukoplakia</t>
  </si>
  <si>
    <t>Biopsia punch; Nested PCR + hibridación / chip technology</t>
  </si>
  <si>
    <t>Resumen; Tablas 1 y 3; métodos pp. 1, 3–5, 9–10</t>
  </si>
  <si>
    <t>Forest principal: 7/20 HPV positivos en OPMD. Predominan genotipos de bajo riesgo; solo un caso HR-HPV56, co-detectado con HPV6/11 en liquen plano sin displasia. Controles sanos 4/20 y OSCC 11/20 no se usan en forest principal.</t>
  </si>
  <si>
    <t>ST09</t>
  </si>
  <si>
    <t>Duś-Ilnicka</t>
  </si>
  <si>
    <t>HPV DNA en saliva de pacientes con OLP</t>
  </si>
  <si>
    <t>10.17219/dmp/212617</t>
  </si>
  <si>
    <t>Polonia</t>
  </si>
  <si>
    <t>Transversal hospitalario comparativo</t>
  </si>
  <si>
    <t>oral lichen planus</t>
  </si>
  <si>
    <t>Saliva; E7-MPG multiplex PCR + Luminex bead-based genotyping</t>
  </si>
  <si>
    <t>Incluir con cautela</t>
  </si>
  <si>
    <t>Resumen; métodos pp. 1089–1093; Tabla 3 p. 1095</t>
  </si>
  <si>
    <t>No alimentar forest principal: la muestra es saliva, no tejido de la lesión, y el artículo no reporta n global de pacientes con cualquier HPV. Se capturan HPV49 9/31, HPV16 0/31, HPV18 0/31 y otros beta/gamma detectados como genotipos salivales. Control HPV49: 1/19.</t>
  </si>
  <si>
    <t>ST10</t>
  </si>
  <si>
    <t>Mosmann</t>
  </si>
  <si>
    <t>STIs in oral cavity lesions: HPV, Chlamydia trachomatis and HSV</t>
  </si>
  <si>
    <t>10.1080/20002297.2019.1632129</t>
  </si>
  <si>
    <t>Argentina</t>
  </si>
  <si>
    <t>Transversal observacional</t>
  </si>
  <si>
    <t>potentially malignant disorders (PMD); subtipos específicos no reportados en el artículo</t>
  </si>
  <si>
    <t>Hisopado oral de la lesión; PCR MY09/MY11 + RFLP</t>
  </si>
  <si>
    <t>Resumen; Tablas 1–4; Figura 1, pp. 2–5</t>
  </si>
  <si>
    <t>Forest principal: 34/96 HPV positivos en PMD. Los genotipos solo fueron identificados en 73/109 HPV positivos totales; para PMD, 26 positivos genotipificados en Tabla 2. El artículo no desglosa los tipos específicos de PMD.</t>
  </si>
  <si>
    <t>ST11</t>
  </si>
  <si>
    <t>Elsahn</t>
  </si>
  <si>
    <t>HPV16 DNA en OPMD mediante PCR</t>
  </si>
  <si>
    <t>10.3329/bjms.v25i10.86631</t>
  </si>
  <si>
    <t>Emiratos Árabes Unidos</t>
  </si>
  <si>
    <t>Caso-control hospitalario</t>
  </si>
  <si>
    <t>oral leukoplakia; oral submucous fibrosis; oral lichen planus</t>
  </si>
  <si>
    <t>Biopsia tisular fresca; PCR específica HPV16 E6</t>
  </si>
  <si>
    <t>Resumen, Tabla 2 y Tabla 3, pp. S108, S111</t>
  </si>
  <si>
    <t>Solo evalúa HPV16; no permite estimar HPV total ni otros genotipos. Se usa 11/60 como prevalencia principal de HPV16 detectado en OPMD. Controles 1/40 quedan para comparador secundario.</t>
  </si>
  <si>
    <t>ST12</t>
  </si>
  <si>
    <t>Della Vella</t>
  </si>
  <si>
    <t>HPV en leucoplasia oral por cepillado y biopsia</t>
  </si>
  <si>
    <t>10.1007/s00784-019-03048-y</t>
  </si>
  <si>
    <t>Italia</t>
  </si>
  <si>
    <t>Prospectivo observacional monocéntrico</t>
  </si>
  <si>
    <t>oral leukoplakia</t>
  </si>
  <si>
    <t>Micro-biopsia de lesión; RT-PCR Anyplex II HPV28</t>
  </si>
  <si>
    <t>Tabla 1 y Tabla 2, pp. 3–4</t>
  </si>
  <si>
    <t>Para forest principal se usa micro-biopsia/biopsia porque todos los positivos tuvieron micro-biopsia positiva y el cepillado detectó solo 3/65. El estudio reporta 11/65 HPV positivos totales y 3/65 HR-HPV; no se usó cepillado como dato principal.</t>
  </si>
  <si>
    <t>ST13</t>
  </si>
  <si>
    <t>Fantozzi</t>
  </si>
  <si>
    <t>HPV en enfermedades de mucosa oral: estudio monocéntrico</t>
  </si>
  <si>
    <t>10.21203/rs.3.rs-2818192/v1</t>
  </si>
  <si>
    <t>Transversal monocéntrico</t>
  </si>
  <si>
    <t>oral leukoplakia; oral lichen planus; hyperkeratosis not reactive; lichenoid mucositis; mild epithelial dysplasia</t>
  </si>
  <si>
    <t>Cepillado oral de la lesión / brush biopsy; Real-time PCR / genotype-specific rtPCR</t>
  </si>
  <si>
    <t>Tabla 2, pp. 8–10; resultados pp. 10–11</t>
  </si>
  <si>
    <t>Preprint con inconsistencias internas: el texto menciona OL n=6 positivos, pero Tabla 2 reporta 7/40. Para evitar incluir 2 OSCC histológicos dentro de leucoplasia clínica, se usa histopatología DOPM: HkNR 5/32 + lichenoid mucositis 5/21 + mild epithelial dysplasia 2/6 = 12/59. No usar OSCC.</t>
  </si>
  <si>
    <t>ST14</t>
  </si>
  <si>
    <t>Tomo</t>
  </si>
  <si>
    <t>High p16INK4a immunoexpression is not HPV dependent in oral leukoplakia</t>
  </si>
  <si>
    <t>10.1016/j.archoralbio.2020.104738</t>
  </si>
  <si>
    <t>Brasil</t>
  </si>
  <si>
    <t>Transversal</t>
  </si>
  <si>
    <t>Biopsia fresca / tejido fresco congelado; PCR PGMY09/11 + Roche Linear Array</t>
  </si>
  <si>
    <t>Fig. 1; Tabla 1; resultados pp. 2–4</t>
  </si>
  <si>
    <t>Forest principal: 0/50 HPV DNA positivo en leucoplasia oral por Linear Array en tejido fresco. El estudio muestra p16INK4a alto en 20/50, pero todos los casos fueron HPV negativos; no usar p16 como sustituto de HPV.</t>
  </si>
  <si>
    <t>ST15</t>
  </si>
  <si>
    <t>Kaewmaneenuan</t>
  </si>
  <si>
    <t>HPV18 en desórdenes orales potencialmente malignos en Tailandia</t>
  </si>
  <si>
    <t>10.31557/APJCP.2021.22.6.1875</t>
  </si>
  <si>
    <t>Tailandia</t>
  </si>
  <si>
    <t>oral leukoplakia; oral lichen planus</t>
  </si>
  <si>
    <t>Biopsia FFPE; PCR convencional cualitativa HPV16/18 E6</t>
  </si>
  <si>
    <t>Resumen; Tabla 1 y Tabla 2, pp. 1875, 1877–1878</t>
  </si>
  <si>
    <t>Solo evalúa HPV16/18 de alto riesgo; no estima prevalencia de cualquier HPV. Existe discrepancia menor en la Tabla 1 para OL: el total correcto por texto, resumen y Tabla 2 es 20/101, aunque una línea total parece mostrar 21.</t>
  </si>
  <si>
    <t>ST16</t>
  </si>
  <si>
    <t>Petrović</t>
  </si>
  <si>
    <t>High-risk HPV in oral carcinoma and OPMD in Serbia</t>
  </si>
  <si>
    <t>10.3390/medicina59101843</t>
  </si>
  <si>
    <t>Serbia</t>
  </si>
  <si>
    <t>Transversal piloto</t>
  </si>
  <si>
    <t>oral leukoplakia with mild dysplasia; oral lichen planus without dysplasia</t>
  </si>
  <si>
    <t>Hisopado oral de la lesión; Real-time qPCR HR-HPV 12 genotipos</t>
  </si>
  <si>
    <t>Figura 1; Tabla 2; p. 5; OPMD p. 6</t>
  </si>
  <si>
    <t>Pilot study. El grupo OPMD incluye 4 OLK con displasia leve y 26 OLP sin displasia. Dato principal: 2/30 por hisopado oral/qPCR. Solo evalúa HR-HPV; no estima cualquier HPV. Los genotipos de OPMD se reportan como 33, 52 y 59, pero sin conteo individual ni codetección por paciente.</t>
  </si>
  <si>
    <t>ST17</t>
  </si>
  <si>
    <t>Gilligan</t>
  </si>
  <si>
    <t>HPV frequency, p16 expression and risk factors for oral leukoplakia</t>
  </si>
  <si>
    <t>No reportado</t>
  </si>
  <si>
    <t>oral leukoplakia; proliferative verrucous leukoplakia</t>
  </si>
  <si>
    <t>Células exfoliadas por cepillado/smear de la lesión; PCR MY09/11 + GP5+/GP6+; genotipificación PCR-RFLP</t>
  </si>
  <si>
    <t>Resumen p. 36; Tablas 1–3, pp. 39–40</t>
  </si>
  <si>
    <t>Para el forest principal se usa HPV-DNA por PCR: 16/33. El propio artículo define HPV status como PCR+p16 positivo: 5/33; se captura en sensibilidad/biomarcadores. La concordancia PCR-p16 fue pobre; p16 no debe usarse solo como sustituto de HPV. La genotipificación no fue posible en 4 casos PCR positivos.</t>
  </si>
  <si>
    <t>ST18</t>
  </si>
  <si>
    <t>Perdomo-Lara</t>
  </si>
  <si>
    <t>HPV genotypes in dysplasia and epithelial hyperplasia of oral cavity</t>
  </si>
  <si>
    <t>10.4317/medoral.23188</t>
  </si>
  <si>
    <t>Transversal multicéntrico</t>
  </si>
  <si>
    <t>oral epithelial dysplasia; leukoplakia; oral lichen; erythroplakia; hyperkeratosis; epithelial hyperplasia</t>
  </si>
  <si>
    <t>Biopsia FFPE; qPCR GP5+/GP6+ + Luminex xMAP</t>
  </si>
  <si>
    <t>Resumen; Tabla 2; Tabla 3; pp. e61, e65–e67</t>
  </si>
  <si>
    <t>Incluir con cautela: la base histológica de displasia oral es elegible para DOPM, pero muchas lesiones no tienen diagnóstico clínico OPMD específico y el grupo de hiperplasia no se usa como forest principal. Forest principal: 43/131 cualquier HPV en displasia oral.</t>
  </si>
  <si>
    <t>ST19</t>
  </si>
  <si>
    <t>Parchami</t>
  </si>
  <si>
    <t>HPV-associated oral epithelial dysplasia diagnostic approach</t>
  </si>
  <si>
    <t>10.30476/IJMS.2023.96202.2897</t>
  </si>
  <si>
    <t>oral epithelial dysplasia; low-grade dysplasia; high-grade dysplasia</t>
  </si>
  <si>
    <t>Biopsia FFPE; p16 IHC + CISH + ChIP-PCR</t>
  </si>
  <si>
    <t>Resumen; resultados pp. 186, 189–191; Tablas 1–2</t>
  </si>
  <si>
    <t>Incluido con cautela. El dato principal usa el resultado final combinado de HPV positivo: 6/54. El estudio no aplica PCR a todos los casos; usa p16/CISH y ChIP-PCR en casos seleccionados. No usar p16 aislado como sustituto de HPV.</t>
  </si>
  <si>
    <t>ST20</t>
  </si>
  <si>
    <t>Buenahora</t>
  </si>
  <si>
    <t>HPV16-p16INK4a mediated methylation in OPMD</t>
  </si>
  <si>
    <t>10.1080/15592294.2020.1834923</t>
  </si>
  <si>
    <t>Transversal prospectivo / subestudio epigenético</t>
  </si>
  <si>
    <t>oral epithelial dysplasia in leukoplakia, oral lichen planus and erythroplakia; inflammatory hyperplasia controls</t>
  </si>
  <si>
    <t>36–37 reportados con discrepancia</t>
  </si>
  <si>
    <t>Biopsia FFPE; qPCR GP5+/GP6+ + Luminex xMAP; p16 IHC; RRBS</t>
  </si>
  <si>
    <t>Fig. 1; Tabla 1; Tabla 2; resultados pp. 1017–1023</t>
  </si>
  <si>
    <t>No usar en forest principal: probable subcohorte/solapamiento con ST18 Colombia y conteos HPV16 no completamente consistentes entre texto, Figura 1 y Tabla 1. Útil para discusión de p16, HPV16 y metilación.</t>
  </si>
  <si>
    <t>ST21</t>
  </si>
  <si>
    <t>Vijayan</t>
  </si>
  <si>
    <t>HPV DNA in dysplastic and non-dysplastic oral lichen planus</t>
  </si>
  <si>
    <t>10.53730/ijhs.v6nS5.11111</t>
  </si>
  <si>
    <t>India</t>
  </si>
  <si>
    <t>oral lichen planus; dysplastic oral lichen planus; non-dysplastic oral lichen planus; reticular OLP; erosive OLP</t>
  </si>
  <si>
    <t>Biopsia de lesión / tejido fresco en estabilizador de ADN; PCR convencional para HPV16/18 E6</t>
  </si>
  <si>
    <t>Resumen; resultados y Tablas 1–4, pp. 11469, 11473–11476</t>
  </si>
  <si>
    <t>El dato principal representa HPV16/18 DNA en OLP total: 103/250. El estudio reporta 64/250 HPV16 y 39/250 HPV18; no describe coinfección. Subgrupo con displasia pequeño: 14 casos.</t>
  </si>
  <si>
    <t>ST22</t>
  </si>
  <si>
    <t>Mohammadi</t>
  </si>
  <si>
    <t>High-risk HPV and oral lichen planus</t>
  </si>
  <si>
    <t>10.1002/cre2.707</t>
  </si>
  <si>
    <t>Caso-control</t>
  </si>
  <si>
    <t>oral lichen planus; erosive-atrophic OLP; non-erosive-atrophic OLP</t>
  </si>
  <si>
    <t>Biopsia FFPE; PCR convencional para HPV16/18</t>
  </si>
  <si>
    <t>Resumen; métodos y Tablas 3–5, pp. 93–96</t>
  </si>
  <si>
    <t>El dato principal representa HPV16/18 de alto riesgo en OLP: 14/25. Controles normales: 7/25. El estudio solo evalúa HPV16 y HPV18; no estima cualquier HPV.</t>
  </si>
  <si>
    <t>ST23</t>
  </si>
  <si>
    <t>Buttà</t>
  </si>
  <si>
    <t>Methylation as epigenetic marker in HPV-related oral lesions</t>
  </si>
  <si>
    <t>10.1002/jmv.70459</t>
  </si>
  <si>
    <t>Transversal observacional / biomarcadores</t>
  </si>
  <si>
    <t>OPMD: erythroplakia, leukoplakia, lichen planus; benign lesions; OSCC; no lesion</t>
  </si>
  <si>
    <t>Enjuague oral / oral rinse; INNO-LiPA HPV Genotyping Extra II; PCR/Sanger si control HPV positivo sin genotipo; PreCursor-M+ para metilación</t>
  </si>
  <si>
    <t>Resumen; métodos; Tabla 1; pp. 1–6</t>
  </si>
  <si>
    <t>No usar en forest principal: muestra de enjuague oral no lesional; además la selección buscó números similares de HPV positivos/negativos por grupo. OPMD: 7/17 HPV positivos; hipermetilación OPMD: 6/17.</t>
  </si>
  <si>
    <t>ST24</t>
  </si>
  <si>
    <t>Ghosh</t>
  </si>
  <si>
    <t>HPV in OPMD and OSCC</t>
  </si>
  <si>
    <t>10.3126/jcmsn.v17i3.38765</t>
  </si>
  <si>
    <t>Nepal</t>
  </si>
  <si>
    <t>epithelial dysplasia; oral lichen planus; oral submucous fibrosis</t>
  </si>
  <si>
    <t>Métodos y Tablas 1–2, pp. 280–282</t>
  </si>
  <si>
    <t>Usar solo OPMD para forest principal: ED 1/50, OLP 0/50, OSMF 1/50; total OPMD 2/150. Excluir OSCC 3/50 y controles 0/50 del forest de prevalencia DOPM. El estudio solo evalúa HPV16/18.</t>
  </si>
  <si>
    <t>ST25</t>
  </si>
  <si>
    <t>Rathore</t>
  </si>
  <si>
    <t>HPV in potentially malignant disorders and OSCC</t>
  </si>
  <si>
    <t>10.4103/jpbs.jpbs_9_22</t>
  </si>
  <si>
    <t>oral premalignant specimens / potentially malignant disorders, no especificados por subtipo</t>
  </si>
  <si>
    <t>Biopsia FFPE; PCR para HPV DNA</t>
  </si>
  <si>
    <t>Resumen; resultados; Tablas 1–2, pp. S820–S823</t>
  </si>
  <si>
    <t>Corrección metodológica: se retira del forest principal porque el grupo premaligno/DOPM no especifica subtipos diagnósticos ni genotipos HPV individuales. Mantener solo para sensibilidad/narrativa.</t>
  </si>
  <si>
    <t>ST26</t>
  </si>
  <si>
    <t>Sivakumar</t>
  </si>
  <si>
    <t>HPV16 in oral leukoplakia, OSCC and OPSCC</t>
  </si>
  <si>
    <t>10.1007/s12105-021-01309-5</t>
  </si>
  <si>
    <t>Prospectivo transversal</t>
  </si>
  <si>
    <t>oral leukoplakia; oral squamous cell carcinoma; oropharyngeal squamous cell carcinoma</t>
  </si>
  <si>
    <t>Células exfoliadas de la lesión / cytobrush; PCR específica HPV16 E6</t>
  </si>
  <si>
    <t>Resumen; métodos; Tablas 1–3, pp. 1–7</t>
  </si>
  <si>
    <t>Usar solo el grupo de leucoplasia oral para forest principal: 5/25 HPV16 positivos. OSCC 9/26 y OPSCC 9/12 se registran como comparadores secundarios. El estudio evalúa solo HPV16, no cualquier HPV.</t>
  </si>
  <si>
    <t>ST27</t>
  </si>
  <si>
    <t>Wu</t>
  </si>
  <si>
    <t>HPV in malignant transformation of oral leukoplakia</t>
  </si>
  <si>
    <t>10.1016/j.oooo.2019.01.004</t>
  </si>
  <si>
    <t>China</t>
  </si>
  <si>
    <t>Retrospectivo longitudinal con especímenes pareados / controles internos</t>
  </si>
  <si>
    <t>Biopsia FFPE; HPV reverse dot blot + HPV16 DNA PCR</t>
  </si>
  <si>
    <t>Resumen; métodos; Tablas I–IV; Figuras 1–3, pp. 273–277</t>
  </si>
  <si>
    <t>Usar el análisis inicial de 76 leucoplasias orales: 4/76 HPV16 positivos. Los especímenes finales fueron HPV negativos y se registran en transformación/sensibilidad; no duplicar.</t>
  </si>
  <si>
    <t>Study</t>
  </si>
  <si>
    <t>Separable denominator</t>
  </si>
  <si>
    <t>Lesion-associated specimen</t>
  </si>
  <si>
    <t>Broad HPV panel</t>
  </si>
  <si>
    <t>Independent cohort</t>
  </si>
  <si>
    <t>Decision</t>
  </si>
  <si>
    <t>Reason</t>
  </si>
  <si>
    <t>Gomez-Armayones et al., 2019</t>
  </si>
  <si>
    <t>Yes</t>
  </si>
  <si>
    <t>Primary meta-analysis</t>
  </si>
  <si>
    <t>Separable denominator, lesion-associated specimen, broad panel, and independent cohort.</t>
  </si>
  <si>
    <t>Mosmann et al., 2019</t>
  </si>
  <si>
    <t>Separable denominator, lesion-directed swab, general DNA detection, and independent cohort.</t>
  </si>
  <si>
    <t>Sundberg et al., 2019</t>
  </si>
  <si>
    <t>No</t>
  </si>
  <si>
    <t>Non-pooled quantitative</t>
  </si>
  <si>
    <t>Partial overlap with the multicenter cohort reported by Sundberg et al., 2021; double counting was avoided.</t>
  </si>
  <si>
    <t>Wu et al., 2019</t>
  </si>
  <si>
    <t>Twenty-three HPV types were assessed in lesional tissue; participant-level result and independent cohort.</t>
  </si>
  <si>
    <t>Della Vella et al., 2020</t>
  </si>
  <si>
    <t>Lesional microbiopsy, 28-type panel, and identifiable numerator and denominator.</t>
  </si>
  <si>
    <t>Farhadi et al., 2020</t>
  </si>
  <si>
    <t>Panel restricted to HPV16/18/33; it does not estimate positivity across a broad HPV spectrum.</t>
  </si>
  <si>
    <t>Hendawi et al., 2020</t>
  </si>
  <si>
    <t>Detects HPV16/18 E6/E7 RNA; it represents transcriptional activity rather than the HPV DNA outcome.</t>
  </si>
  <si>
    <t>Perdomo-Lara et al., 2020</t>
  </si>
  <si>
    <t>Lesion-associated biopsy, 24-type panel, and separable participant-level data.</t>
  </si>
  <si>
    <t>Tomo et al., 2020</t>
  </si>
  <si>
    <t>Lesional tissue, broad panel, and participant-level result; the zero-event study was retained.</t>
  </si>
  <si>
    <t>Buenahora et al., 2021</t>
  </si>
  <si>
    <t>Partial</t>
  </si>
  <si>
    <t>Uncertain</t>
  </si>
  <si>
    <t>Narrative</t>
  </si>
  <si>
    <t>Internally discordant denominators and HPV16 counts, probable overlap with Perdomo-Lara, and a biomarker-focused analysis.</t>
  </si>
  <si>
    <t>Erira et al., 2021</t>
  </si>
  <si>
    <t>General L1 PCR in a lesion-associated biopsy, identifiable denominator, and independent cohort.</t>
  </si>
  <si>
    <t>Ghosh et al., 2021</t>
  </si>
  <si>
    <t>Assay restricted to HPV16/18; it does not estimate positivity for any HPV.</t>
  </si>
  <si>
    <t>Kaewmaneenuan et al., 2021</t>
  </si>
  <si>
    <t>Assay restricted to HPV16/18, with a minor typographical discrepancy in the leukoplakia subgroup.</t>
  </si>
  <si>
    <t>Runow Stark et al., 2021</t>
  </si>
  <si>
    <t>The group of 46 biopsies combines OPMDs with ulceration and epithelial hyperplasia; no strictly OPMD denominator is available.</t>
  </si>
  <si>
    <t>Sivakumar et al., 2021</t>
  </si>
  <si>
    <t>Assay restricted to HPV16; carcinoma groups were excluded from the OPMD synthesis.</t>
  </si>
  <si>
    <t>Sundberg et al., 2021</t>
  </si>
  <si>
    <t>Lesion-associated biopsy, defined 14-type panel, participant-level result, and independent cohort.</t>
  </si>
  <si>
    <t>Rathore et al., 2022</t>
  </si>
  <si>
    <t>Poorly specified premalignant group and unreported genotypes; low specificity of the estimate.</t>
  </si>
  <si>
    <t>Vijayan et al., 2022</t>
  </si>
  <si>
    <t>Fantozzi et al., 2024</t>
  </si>
  <si>
    <t>The article reported different source populations and required histopathological reconstruction of the eligible denominator; it was therefore not incorporated into the primary estimate.</t>
  </si>
  <si>
    <t>Gilligan et al., 2023</t>
  </si>
  <si>
    <t>Lesion-directed brushing, general detection, and genotyping; separable and independent denominator.</t>
  </si>
  <si>
    <t>Mohammadi et al., 2023</t>
  </si>
  <si>
    <t>Assay restricted to HPV16/18 with case-control sampling; it does not estimate positivity for any HPV.</t>
  </si>
  <si>
    <t>Petrović et al., 2023</t>
  </si>
  <si>
    <t>Pilot study with a panel limited to 12 high-risk HPV types; low-risk HPV types were not included.</t>
  </si>
  <si>
    <t>Parchami et al., 2024</t>
  </si>
  <si>
    <t>Staged p16/CISH/ChIP-PCR algorithm; ChIP-PCR was applied only to a selected subset.</t>
  </si>
  <si>
    <t>Buttà et al., 2025</t>
  </si>
  <si>
    <t>Non-lesional oral-rinse specimen and sampling balanced by HPV status; 7/17 is not a prevalence estimate.</t>
  </si>
  <si>
    <t>Duś-Ilnicka et al., 2025</t>
  </si>
  <si>
    <t>Non-lesional saliva and no overall number of participants positive for any HPV.</t>
  </si>
  <si>
    <t>Bolyarova et al., 2026</t>
  </si>
  <si>
    <t>Lesion-associated biopsy, broad panel with genotyping, and participant-level result.</t>
  </si>
  <si>
    <t>Elsahn et al., 2026</t>
  </si>
  <si>
    <t>Assay restricted to HPV16 with case-control sampling; it does not estimate positivity for any HPV.</t>
  </si>
  <si>
    <t>HPV positive</t>
  </si>
  <si>
    <t>Total</t>
  </si>
  <si>
    <t>HPV negative</t>
  </si>
  <si>
    <t>Observed prevalence</t>
  </si>
  <si>
    <t>Exact 95% CI</t>
  </si>
  <si>
    <t>Random-effects weight (%)</t>
  </si>
  <si>
    <t>Tissue/biopsy only</t>
  </si>
  <si>
    <t>4.8% (1.3–11.9)</t>
  </si>
  <si>
    <t>35.4% (25.9–45.8)</t>
  </si>
  <si>
    <t>5.3% (1.5–12.9)</t>
  </si>
  <si>
    <t>16.9% (8.8–28.3)</t>
  </si>
  <si>
    <t>32.8% (24.9–41.6)</t>
  </si>
  <si>
    <t>0.0% (0.0–7.1)</t>
  </si>
  <si>
    <t>43.3% (25.5–62.6)</t>
  </si>
  <si>
    <t>1.2% (0.4–2.8)</t>
  </si>
  <si>
    <t>48.5% (30.8–66.5)</t>
  </si>
  <si>
    <t>35.0% (15.4–59.2)</t>
  </si>
  <si>
    <t>Primary-analysis totals</t>
  </si>
  <si>
    <t>Analysis</t>
  </si>
  <si>
    <t>Definition</t>
  </si>
  <si>
    <t>k</t>
  </si>
  <si>
    <t>Events/total</t>
  </si>
  <si>
    <t>Crude prevalence (%)</t>
  </si>
  <si>
    <t>Continuity correction</t>
  </si>
  <si>
    <t>Pooled prevalence (95% CI)</t>
  </si>
  <si>
    <t>Prediction interval (%)</t>
  </si>
  <si>
    <t>I² (%)</t>
  </si>
  <si>
    <t>τ²</t>
  </si>
  <si>
    <t>Q (df)</t>
  </si>
  <si>
    <t>Primary analysis</t>
  </si>
  <si>
    <t>Ten eligible studies; no additional restriction</t>
  </si>
  <si>
    <t>137/1,002</t>
  </si>
  <si>
    <t>15.7% (6.60–32.87)</t>
  </si>
  <si>
    <t>0.54–86.35</t>
  </si>
  <si>
    <t>115.61 (9)</t>
  </si>
  <si>
    <t>Excludes Mosmann and Gilligan (brushing/swabbing)</t>
  </si>
  <si>
    <t>87/873</t>
  </si>
  <si>
    <t>11.4% (4.07–27.91)</t>
  </si>
  <si>
    <t>0.29–84.98</t>
  </si>
  <si>
    <t>95.84 (7)</t>
  </si>
  <si>
    <t>Exclusion of the zero-event study</t>
  </si>
  <si>
    <t>Excludes Tomo et al., 2020 (0/50)</t>
  </si>
  <si>
    <t>137/952</t>
  </si>
  <si>
    <t>17.7% (7.48–36.29)</t>
  </si>
  <si>
    <t>0.63–87.87</t>
  </si>
  <si>
    <t>106.71 (8)</t>
  </si>
  <si>
    <t>Exclusion of the largest study</t>
  </si>
  <si>
    <t>Excludes Sundberg et al., 2021 (5/418)</t>
  </si>
  <si>
    <t>132/584</t>
  </si>
  <si>
    <t>21.2% (10.86–37.16)</t>
  </si>
  <si>
    <t>1.73–80.36</t>
  </si>
  <si>
    <t>55.15 (8)</t>
  </si>
  <si>
    <t>Hartung–Knapp adjustment</t>
  </si>
  <si>
    <t>Same ten studies; 95% CI using a t distribution and HKSJ variance</t>
  </si>
  <si>
    <t>15.7% (5.56–37.01)</t>
  </si>
  <si>
    <t>—</t>
  </si>
  <si>
    <t>Analytical role</t>
  </si>
  <si>
    <t>Q1</t>
  </si>
  <si>
    <t>Q2</t>
  </si>
  <si>
    <t>Q3</t>
  </si>
  <si>
    <t>Q4</t>
  </si>
  <si>
    <t>Q5</t>
  </si>
  <si>
    <t>Q6</t>
  </si>
  <si>
    <t>Q7</t>
  </si>
  <si>
    <t>Q8</t>
  </si>
  <si>
    <t>Q9</t>
  </si>
  <si>
    <t>Unclear</t>
  </si>
  <si>
    <t>Include</t>
  </si>
  <si>
    <t>Seek further information</t>
  </si>
  <si>
    <t>Genotype row ID</t>
  </si>
  <si>
    <t>Lesion group</t>
  </si>
  <si>
    <t>Detection method</t>
  </si>
  <si>
    <t>Genotype</t>
  </si>
  <si>
    <t>Risk category</t>
  </si>
  <si>
    <t>Genotype events</t>
  </si>
  <si>
    <t>Reference denominator</t>
  </si>
  <si>
    <t>Source table/page</t>
  </si>
  <si>
    <t>Extraction note</t>
  </si>
  <si>
    <t>GEN-ST11-HPV16-01</t>
  </si>
  <si>
    <t>OPMD mixtos: leucoplasia oral, fibrosis submucosa oral y liquen plano oral</t>
  </si>
  <si>
    <t>PCR específica HPV16 E6</t>
  </si>
  <si>
    <t>HPV16</t>
  </si>
  <si>
    <t>Alto riesgo</t>
  </si>
  <si>
    <t>Tabla 2, p. S111</t>
  </si>
  <si>
    <t>El ensayo fue específico para HPV16; todos los positivos del estudio corresponden a HPV16.</t>
  </si>
  <si>
    <t>GEN-ST02-HPV16-01</t>
  </si>
  <si>
    <t>Leucoplasia oral con displasia</t>
  </si>
  <si>
    <t>PCR convencional HPV16 E7</t>
  </si>
  <si>
    <t>Resultados, p. 917</t>
  </si>
  <si>
    <t>No se reportan otros genotipos específicos; HPV16 se registra como genotipo confirmado entre los positivos.</t>
  </si>
  <si>
    <t>GEN-ST04-HPV33-01</t>
  </si>
  <si>
    <t>Liquen plano oral</t>
  </si>
  <si>
    <t>Multiplex PCR / PCR específica</t>
  </si>
  <si>
    <t>HPV33</t>
  </si>
  <si>
    <t>Resumen y Tabla 2, pp. 1, 3–4</t>
  </si>
  <si>
    <t>HPV33 fue el genotipo predominante reportado en OLP.</t>
  </si>
  <si>
    <t>GEN-ST04-HPV18-01</t>
  </si>
  <si>
    <t>HPV18</t>
  </si>
  <si>
    <t>HPV18 detectado en una muestra.</t>
  </si>
  <si>
    <t>GEN-ST04-HPV16-01</t>
  </si>
  <si>
    <t>Resumen, métodos y resultados, pp. 1–4</t>
  </si>
  <si>
    <t>HPV16 fue evaluado, pero no se reportaron positivos.</t>
  </si>
  <si>
    <t>GEN-ST05-HPV11-01</t>
  </si>
  <si>
    <t>Leucoplasia oral</t>
  </si>
  <si>
    <t>TaqMan real-time PCR</t>
  </si>
  <si>
    <t>HPV11</t>
  </si>
  <si>
    <t>Bajo riesgo</t>
  </si>
  <si>
    <t>Tabla 3, p. 18</t>
  </si>
  <si>
    <t>HPV11 corresponde al único positivo de la cohorte histórica brasileña; se registra como LR-HPV.</t>
  </si>
  <si>
    <t>GEN-ST05-HPV16-01</t>
  </si>
  <si>
    <t>Dos casos HPV16 en la cohorte contemporánea brasileña.</t>
  </si>
  <si>
    <t>GEN-ST05-HPV31-01</t>
  </si>
  <si>
    <t>HPV31</t>
  </si>
  <si>
    <t>Un caso HPV31 en la cohorte contemporánea brasileña.</t>
  </si>
  <si>
    <t>GEN-ST05-HPV33-01</t>
  </si>
  <si>
    <t>Corrección de completitud: faltaba registrar el caso HPV33 reportado para ST05.</t>
  </si>
  <si>
    <t>GEN-ST07-HPV16-01</t>
  </si>
  <si>
    <t>OLP y displasia oral</t>
  </si>
  <si>
    <t>SPF10 PCR-DEIA / LiPA25</t>
  </si>
  <si>
    <t>Resumen y Fig. 1, pp. 1, 5–6</t>
  </si>
  <si>
    <t>Un HPV16 correspondió a OLP y otro a displasia severa; ninguno progresó a cáncer invasivo.</t>
  </si>
  <si>
    <t>GEN-ST07-HPV18-01</t>
  </si>
  <si>
    <t>Resumen y resultados, pp. 1–2, 6</t>
  </si>
  <si>
    <t>HPV18 correspondió a displasia moderada; p16 positivo.</t>
  </si>
  <si>
    <t>GEN-ST07-HPVX-01</t>
  </si>
  <si>
    <t>HPV indeterminado</t>
  </si>
  <si>
    <t>No determinado</t>
  </si>
  <si>
    <t>Genotipo no determinado; correspondió a displasia de bajo grado.</t>
  </si>
  <si>
    <t>GEN-ST08-HPV611-01</t>
  </si>
  <si>
    <t>OPMD mixtos</t>
  </si>
  <si>
    <t>Nested PCR + hibridación / chip technology</t>
  </si>
  <si>
    <t>HPV6/11</t>
  </si>
  <si>
    <t>Resultados y Tabla 3, pp. 3–5</t>
  </si>
  <si>
    <t>HPV6 y HPV11 se reportan combinados; hay codetección con HPV43 y con HPV56 en OPMD.</t>
  </si>
  <si>
    <t>GEN-ST08-HPV42-01</t>
  </si>
  <si>
    <t>HPV42</t>
  </si>
  <si>
    <t>Genotipo de bajo riesgo detectado en un OPMD.</t>
  </si>
  <si>
    <t>GEN-ST08-HPV43-01</t>
  </si>
  <si>
    <t>HPV43</t>
  </si>
  <si>
    <t>Uno de los casos tuvo codetección 6/11/43.</t>
  </si>
  <si>
    <t>GEN-ST08-HPV56-01</t>
  </si>
  <si>
    <t>HPV56</t>
  </si>
  <si>
    <t>Único HR-HPV reportado en OPMD; co-detectado con HPV6/11.</t>
  </si>
  <si>
    <t>GEN-ST09-HPV17-SAL</t>
  </si>
  <si>
    <t>E7-MPG multiplex PCR + Luminex</t>
  </si>
  <si>
    <t>HPV17</t>
  </si>
  <si>
    <t>Beta-HPV</t>
  </si>
  <si>
    <t>Tabla 3, p. 1095</t>
  </si>
  <si>
    <t>Genotipo salival; no mezclar con genotipos obtenidos de tejido lesional si la figura no separa tipo de muestra.</t>
  </si>
  <si>
    <t>GEN-ST09-HPV24-SAL</t>
  </si>
  <si>
    <t>HPV24</t>
  </si>
  <si>
    <t>GEN-ST09-HPV47-SAL</t>
  </si>
  <si>
    <t>HPV47</t>
  </si>
  <si>
    <t>GEN-ST09-HPV49-SAL</t>
  </si>
  <si>
    <t>HPV49</t>
  </si>
  <si>
    <t>GEN-ST09-HPV104-SAL</t>
  </si>
  <si>
    <t>HPV104</t>
  </si>
  <si>
    <t>GEN-ST09-HPV105-SAL</t>
  </si>
  <si>
    <t>HPV105</t>
  </si>
  <si>
    <t>GEN-ST09-HPV113-SAL</t>
  </si>
  <si>
    <t>HPV113</t>
  </si>
  <si>
    <t>GEN-ST09-HPV143-SAL</t>
  </si>
  <si>
    <t>HPV143</t>
  </si>
  <si>
    <t>GEN-ST09-HPV4-SAL</t>
  </si>
  <si>
    <t>HPV4</t>
  </si>
  <si>
    <t>Gamma-HPV</t>
  </si>
  <si>
    <t>GEN-ST09-HPV121-SAL</t>
  </si>
  <si>
    <t>HPV121</t>
  </si>
  <si>
    <t>GEN-ST09-HPV123-SAL</t>
  </si>
  <si>
    <t>HPV123</t>
  </si>
  <si>
    <t>GEN-ST09-HPV130-SAL</t>
  </si>
  <si>
    <t>HPV130</t>
  </si>
  <si>
    <t>GEN-ST09-HPV134-SAL</t>
  </si>
  <si>
    <t>HPV134</t>
  </si>
  <si>
    <t>GEN-ST09-HPV149-SAL</t>
  </si>
  <si>
    <t>HPV149</t>
  </si>
  <si>
    <t>GEN-ST10-HPV6-01</t>
  </si>
  <si>
    <t>DOPM/PMD mixtos</t>
  </si>
  <si>
    <t>PCR MY09/MY11 + RFLP</t>
  </si>
  <si>
    <t>HPV6</t>
  </si>
  <si>
    <t>Tabla 2 y Figura 1, pp. 4–5</t>
  </si>
  <si>
    <t>Genotipos reportados solo para 26/34 PMD HPV positivos; no usar como denominador total de PMD.</t>
  </si>
  <si>
    <t>GEN-ST10-HPV11-01</t>
  </si>
  <si>
    <t>GEN-ST10-HPV84-01</t>
  </si>
  <si>
    <t>HPV84</t>
  </si>
  <si>
    <t>GEN-ST10-HPV16-01</t>
  </si>
  <si>
    <t>GEN-ST10-HPV31-01</t>
  </si>
  <si>
    <t>GEN-ST10-HPV53-01</t>
  </si>
  <si>
    <t>HPV53</t>
  </si>
  <si>
    <t>Probable/intermedio</t>
  </si>
  <si>
    <t>El artículo describe HPV53 como tipo de riesgo intermedio/probablemente carcinogénico; genotipos reportados solo para 26/34 PMD positivos.</t>
  </si>
  <si>
    <t>GEN-ST12-HPV6-01</t>
  </si>
  <si>
    <t>RT-PCR Anyplex II HPV28</t>
  </si>
  <si>
    <t>Tabla 2 y resultados, pp. 3–4</t>
  </si>
  <si>
    <t>Codetección permitida; cuatro lesiones presentaron infección múltiple: 6–35, 16–42, 6–11 y 6–16–43. Los conteos por genotipo pueden sumar más que 11 positivos.</t>
  </si>
  <si>
    <t>GEN-ST12-HPV11-01</t>
  </si>
  <si>
    <t>GEN-ST12-HPV16-01</t>
  </si>
  <si>
    <t>GEN-ST12-HPV35-01</t>
  </si>
  <si>
    <t>HPV35</t>
  </si>
  <si>
    <t>GEN-ST12-HPV42-01</t>
  </si>
  <si>
    <t>GEN-ST12-HPV43-01</t>
  </si>
  <si>
    <t>GEN-ST12-HPV53-01</t>
  </si>
  <si>
    <t>Alto riesgo/probable</t>
  </si>
  <si>
    <t>GEN-ST13-HPV16-01</t>
  </si>
  <si>
    <t>DOPM histopatológicos elegibles</t>
  </si>
  <si>
    <t>Real-time PCR / genotype-specific rtPCR</t>
  </si>
  <si>
    <t>Tabla 2, pp. 8–10</t>
  </si>
  <si>
    <t>Genotipos por histopatología DOPM; conteo usado para HR-HPV descriptivo.</t>
  </si>
  <si>
    <t>GEN-ST13-HPV18-01</t>
  </si>
  <si>
    <t>Genotipo reportado en DOPM histopatológico.</t>
  </si>
  <si>
    <t>GEN-ST13-HPV58-01</t>
  </si>
  <si>
    <t>HPV58</t>
  </si>
  <si>
    <t>GEN-ST13-HPV6-01</t>
  </si>
  <si>
    <t>GEN-ST13-HPV11-01</t>
  </si>
  <si>
    <t>Registrar como HPV11 según la nota de Tabla 2; revisar si el manuscrito final corrigió HPV11/HPV12.</t>
  </si>
  <si>
    <t>GEN-ST13-HPV70-01</t>
  </si>
  <si>
    <t>HPV70</t>
  </si>
  <si>
    <t>Bajo riesgo/probable</t>
  </si>
  <si>
    <t>GEN-ST15-HPV16-01</t>
  </si>
  <si>
    <t>DOPM mixtos: leucoplasia oral y liquen plano oral</t>
  </si>
  <si>
    <t>PCR convencional cualitativa HPV16/18 E6</t>
  </si>
  <si>
    <t>Tabla 2, p. 1878</t>
  </si>
  <si>
    <t>Incluye 2 coinfecciones HPV16/18 en OL y 1 HPV16 solo en OLP.</t>
  </si>
  <si>
    <t>GEN-ST15-HPV18-01</t>
  </si>
  <si>
    <t>HPV18 predominó; aproximadamente 90% de los positivos de alto riesgo fueron HPV18.</t>
  </si>
  <si>
    <t>GEN-ST17-HPV16-01</t>
  </si>
  <si>
    <t>Leucoplasia oral/PVL</t>
  </si>
  <si>
    <t>PCR-RFLP</t>
  </si>
  <si>
    <t>Resultados p. 38</t>
  </si>
  <si>
    <t>Genotipo de alto riesgo más frecuente reportado.</t>
  </si>
  <si>
    <t>GEN-ST17-HPV31-01</t>
  </si>
  <si>
    <t>Genotipo de alto riesgo detectado en un caso.</t>
  </si>
  <si>
    <t>GEN-ST17-HPV6-01</t>
  </si>
  <si>
    <t>Genotipo de bajo riesgo.</t>
  </si>
  <si>
    <t>GEN-ST17-HPV11-01</t>
  </si>
  <si>
    <t>GEN-ST17-HPV84-01</t>
  </si>
  <si>
    <t>Bajo riesgo / no oncogénico</t>
  </si>
  <si>
    <t>Genotipo infrecuente reportado por el estudio.</t>
  </si>
  <si>
    <t>GEN-ST18-HPV16-DYS</t>
  </si>
  <si>
    <t>Displasia epitelial oral</t>
  </si>
  <si>
    <t>qPCR GP5+/GP6+ + Luminex xMAP</t>
  </si>
  <si>
    <t>Tabla 2, p. e65</t>
  </si>
  <si>
    <t>Genotipo más frecuente en displasia oral; puede haber coinfección.</t>
  </si>
  <si>
    <t>GEN-ST18-HPV18-DYS</t>
  </si>
  <si>
    <t>Puede incluir coinfección con HPV16; Tabla 2 reporta HPV16-18 en 10/131.</t>
  </si>
  <si>
    <t>GEN-ST21-HPV16</t>
  </si>
  <si>
    <t>PCR convencional para HPV16/18 E6</t>
  </si>
  <si>
    <t>Resultados p. 11473</t>
  </si>
  <si>
    <t>El estudio no reporta coinfección; HPV16 + HPV18 suma el total de positivos.</t>
  </si>
  <si>
    <t>GEN-ST21-HPV18</t>
  </si>
  <si>
    <t>GEN-ST22-HPV16</t>
  </si>
  <si>
    <t>PCR convencional para HPV16/18</t>
  </si>
  <si>
    <t>Resumen y Tabla 3, pp. 93–95</t>
  </si>
  <si>
    <t>Se reporta presencia simultánea de HPV16 y HPV18 en una muestra de OLP; no sumar genotipos como eventos independientes.</t>
  </si>
  <si>
    <t>GEN-ST22-HPV18</t>
  </si>
  <si>
    <t>GEN-ST24-HPV16</t>
  </si>
  <si>
    <t>DOPM mixtos: displasia epitelial oral, liquen plano oral y fibrosis submucosa oral</t>
  </si>
  <si>
    <t>Tabla 1 y Tabla 2, p. 282</t>
  </si>
  <si>
    <t>Los dos positivos DOPM correspondieron a HPV16; OSCC no se incluye en este registro de DOPM.</t>
  </si>
  <si>
    <t>GEN-ST24-HPV18</t>
  </si>
  <si>
    <t>Tabla 1, p. 282</t>
  </si>
  <si>
    <t>HPV18 fue evaluado, pero no hubo positivos en los grupos DOPM.</t>
  </si>
  <si>
    <t>GEN-ST26-HPV16</t>
  </si>
  <si>
    <t>Resumen y Tabla 2, pp. 1, 7</t>
  </si>
  <si>
    <t>El ensayo fue específico para HPV16; no se evaluaron otros genotipos.</t>
  </si>
  <si>
    <t>GEN-ST27-HPV16</t>
  </si>
  <si>
    <t>HPV reverse dot blot + HPV16 DNA PCR</t>
  </si>
  <si>
    <t>Resultados y Tabla III, pp. 275–277</t>
  </si>
  <si>
    <t>El panel evaluó 23 subtipos; no se detectaron otros genotipos. Los cuatro positivos fueron del espécimen inicial y p16 positivos.</t>
  </si>
  <si>
    <t>Lesion</t>
  </si>
  <si>
    <t>Specimen</t>
  </si>
  <si>
    <t>Method</t>
  </si>
  <si>
    <t>Specimen linkage</t>
  </si>
  <si>
    <t>Reported genotypes</t>
  </si>
  <si>
    <t>Oral leukoplakia with dysplasia</t>
  </si>
  <si>
    <t>FFPE biopsy</t>
  </si>
  <si>
    <t>Conventional HPV16 E7 PCR</t>
  </si>
  <si>
    <t>Lesion-associated</t>
  </si>
  <si>
    <t>HPV16 (n=6)</t>
  </si>
  <si>
    <t>Iran</t>
  </si>
  <si>
    <t>Oral lichen planus</t>
  </si>
  <si>
    <t>Multiplex/genotype-specific PCR</t>
  </si>
  <si>
    <t>HPV33 (n=7); HPV18 (n=1)</t>
  </si>
  <si>
    <t>Oral leukoplakia</t>
  </si>
  <si>
    <t>HPV11 (n=1); HPV16 (n=2); HPV31 (n=1); HPV33 (n=1)</t>
  </si>
  <si>
    <t>Spain</t>
  </si>
  <si>
    <t>Oral lichen planus and oral dysplasia</t>
  </si>
  <si>
    <t>SPF10 PCR-DEIA/LiPA25</t>
  </si>
  <si>
    <t>HPV16 (n=2); HPV18 (n=1); HPV undetermined (n=1)</t>
  </si>
  <si>
    <t>Mixed OPMDs</t>
  </si>
  <si>
    <t>Punch biopsy</t>
  </si>
  <si>
    <t>Nested PCR + hybridization/chip</t>
  </si>
  <si>
    <t>HPV6/11 (combined) (n=5); HPV42 (n=1); HPV43 (n=2); HPV56 (n=1)</t>
  </si>
  <si>
    <t>Poland</t>
  </si>
  <si>
    <t>Saliva</t>
  </si>
  <si>
    <t>HPV17 (n=4); HPV24 (n=5); HPV47 (n=1); HPV49 (n=9); HPV104 (n=2); HPV105 (n=4); HPV113 (n=1); HPV143 (n=2); HPV4 (n=2); HPV121 (n=2); HPV123 (n=1); HPV130 (n=3); HPV134 (n=3); HPV149 (n=2)</t>
  </si>
  <si>
    <t>Lesion-directed swab</t>
  </si>
  <si>
    <t>HPV6 (n=9); HPV11 (n=8); HPV84 (n=2); HPV16 (n=6); HPV31 (n=3); HPV53 (n=2)</t>
  </si>
  <si>
    <t>United Arab Emirates</t>
  </si>
  <si>
    <t>Oral leukoplakia, oral submucous fibrosis, and oral lichen planus</t>
  </si>
  <si>
    <t>Fresh tissue biopsy</t>
  </si>
  <si>
    <t>HPV16 E6-specific PCR</t>
  </si>
  <si>
    <t>HPV16 (n=11)</t>
  </si>
  <si>
    <t>Italy</t>
  </si>
  <si>
    <t>Lesional microbiopsy</t>
  </si>
  <si>
    <t>HPV6 (n=8); HPV11 (n=2); HPV16 (n=2); HPV35 (n=1); HPV42 (n=3); HPV43 (n=1); HPV53 (n=1)</t>
  </si>
  <si>
    <t>Histopathologically eligible OPMDs</t>
  </si>
  <si>
    <t>Lesion-directed brushing</t>
  </si>
  <si>
    <t>Real-time PCR/genotype-specific rtPCR</t>
  </si>
  <si>
    <t>HPV16 (n=5); HPV18 (n=1); HPV58 (n=1); HPV6 (n=3); HPV11 (n=1); HPV70 (n=1)</t>
  </si>
  <si>
    <t>Thailand</t>
  </si>
  <si>
    <t>Oral leukoplakia and oral lichen planus</t>
  </si>
  <si>
    <t>Qualitative HPV16/18 E6 PCR</t>
  </si>
  <si>
    <t>HPV16 (n=3); HPV18 (n=30)</t>
  </si>
  <si>
    <t>Oral leukoplakia and proliferative verrucous leukoplakia</t>
  </si>
  <si>
    <t>HPV16 (n=6); HPV31 (n=1); HPV6 (n=2); HPV11 (n=2); HPV84 (n=1)</t>
  </si>
  <si>
    <t>Oral epithelial dysplasia</t>
  </si>
  <si>
    <t>HPV16 (n=27); HPV18 (n=12)</t>
  </si>
  <si>
    <t>Biopsy/fresh tissue</t>
  </si>
  <si>
    <t>Conventional HPV16/18 E6 PCR</t>
  </si>
  <si>
    <t>HPV16 (n=64); HPV18 (n=39)</t>
  </si>
  <si>
    <t>Conventional HPV16/18 PCR</t>
  </si>
  <si>
    <t>HPV16 (n=12); HPV18 (n=3)</t>
  </si>
  <si>
    <t>Oral epithelial dysplasia, oral lichen planus, and oral submucous fibrosis</t>
  </si>
  <si>
    <t>HPV16 (n=2)</t>
  </si>
  <si>
    <t>Lesion-directed cytobrush</t>
  </si>
  <si>
    <t>HPV16 (n=5)</t>
  </si>
  <si>
    <t>Reverse dot blot + HPV16 PCR</t>
  </si>
  <si>
    <t>HPV16 (n=4)</t>
  </si>
  <si>
    <t>HPV, human papillomavirus; OPMD, oral potentially malignant disorder; FFPE, formalin-fixed, paraffin-embedded tissue; PCR, polymerase chain reaction; qPCR, quantitative PCR.</t>
  </si>
  <si>
    <t>Counts correspond to reported detection events rather than unique patients. Coinfections may contribute more than one event per participant.</t>
  </si>
  <si>
    <t>A total of 357 events in 30 categories were recorded: 316 from lesion-associated specimens and 41 from saliva; these totals match Online Resource 7.</t>
  </si>
  <si>
    <t>Combined or undetermined categories were retained as reported and were not separated or reassigned artificially. Studies without separable category counts were not included in this table.</t>
  </si>
  <si>
    <t>p16</t>
  </si>
  <si>
    <t>HPV E6/E7 RNA or protein</t>
  </si>
  <si>
    <t>Other biomarkers</t>
  </si>
  <si>
    <t>Interpretation</t>
  </si>
  <si>
    <t>United Kingdom</t>
  </si>
  <si>
    <t>Severe oral epithelial dysplasia (n=33)</t>
  </si>
  <si>
    <t>p16 by IHC, any staining: 11/33 (33.3%)</t>
  </si>
  <si>
    <t>HPV16/18 E6/E7 RNA by RNA-ISH: 6/33 (18.2%); E4 and L1 by IHC: 4/6 (66.7%) each among RNA-ISH-positive cases</t>
  </si>
  <si>
    <t>RNA-ISH demonstrates viral transcription. E4/L1 support productive infection; p16 alone did not predict HPV status. Narrative synthesis; denominators were not pooled.</t>
  </si>
  <si>
    <t>Oral lichen planus/dysplasia cases with positive HPV DNA (n=4)</t>
  </si>
  <si>
    <t>High p16 expression: 2/4 (50.0%)</t>
  </si>
  <si>
    <t>p16 was assessed only in the four HPV DNA-positive cases; it does not estimate prevalence or confirm viral activity.</t>
  </si>
  <si>
    <t>Oral mucosal diseases (n=99); histopathologically eligible OPMDs (n=59)</t>
  </si>
  <si>
    <t>Any p16 positivity: 7/99 (7.1%); &gt;75% positivity: 1/59 (1.7%)</t>
  </si>
  <si>
    <t>The results have different source populations. Only the case with &gt;75% p16 positivity was also HPV16 positive; the two proportions were not combined.</t>
  </si>
  <si>
    <t>Brazil</t>
  </si>
  <si>
    <t>Oral leukoplakia (n=50)</t>
  </si>
  <si>
    <t>High p16 expression (score 2): 20/50 (40.0%)</t>
  </si>
  <si>
    <t>All 50 cases were HPV DNA negative; this finding shows that isolated p16 is not a valid surrogate for HPV infection in this cohort.</t>
  </si>
  <si>
    <t>Oral leukoplakia/proliferative verrucous leukoplakia (n=33)</t>
  </si>
  <si>
    <t>p16 grade III: 9/33 (27.3%); combined PCR+p16 definition: 5/33 (15.2%)</t>
  </si>
  <si>
    <t>PCR–p16 concordance was low. The combined definition is a sensitivity analysis and does not replace the primary PCR result (16/33).</t>
  </si>
  <si>
    <t>Oral epithelial dysplasia (n=54); ChIP-PCR subset (n=9)</t>
  </si>
  <si>
    <t>p16 score 1–2: 38/54 (70.4%); diffuse p16, score 2: 5/54 (9.3%)</t>
  </si>
  <si>
    <t>CISH for HPV16/18 or HPV31/33: 5/54 (9.3%); high-risk HPV ChIP-PCR: 3/9 (33.3%) in a selected subset</t>
  </si>
  <si>
    <t>CISH localizes viral DNA and ChIP-PCR provides molecular detection, but neither assay quantifies transcripts. The 3/9 result was not extrapolated to the 54 cases or added to 5/54.</t>
  </si>
  <si>
    <t>Oral lesions/FFPE OPMDs (p16, n=41); RRBS subset (n=12; four per group)</t>
  </si>
  <si>
    <t>p16 by IHC: 29/41 (70.7%)</t>
  </si>
  <si>
    <t>270 differentially methylated regions: 142 hypermethylated and 128 hypomethylated; alterations in NOTCH1/NICD, interferon-γ, IL-6, and antiviral/innate-response pathways</t>
  </si>
  <si>
    <t>The units are genomic regions, not patients. RRBS was performed in 12 selected specimens; region counts are neither a clinical proportion nor a prevalence estimate.</t>
  </si>
  <si>
    <t>OPMDs assessed using oral rinse (n=17)</t>
  </si>
  <si>
    <t>FAM19A4 and/or miR124-2 hypermethylation: 6/17 (35.3%); HPV positive: 2/7 (28.6%); HPV negative: 4/10 (40.0%)</t>
  </si>
  <si>
    <t>Exploratory oral-rinse result using cutoffs derived from cervical specimens. It does not demonstrate HPV dependence and was not incorporated into the prevalence meta-analysis.</t>
  </si>
  <si>
    <t>Oral leukoplakia (n=25)</t>
  </si>
  <si>
    <t>p16 by IHC: 4/25 (16.0%); high Ki-67 (&gt;50%): 6/25 (24.0%)</t>
  </si>
  <si>
    <t>HPV16 L1 protein by IHC: 0/25 (0.0%)</t>
  </si>
  <si>
    <t>p16 and Ki-67 are indirect markers; Ki-67 reflects proliferation. Absence of L1 does not exclude viral DNA or prove absence of a non-productive infection.</t>
  </si>
  <si>
    <t>Quality-control check</t>
  </si>
  <si>
    <t>Calculated</t>
  </si>
  <si>
    <t>Expected</t>
  </si>
  <si>
    <t>Status</t>
  </si>
  <si>
    <t>Included studies</t>
  </si>
  <si>
    <t>Primary meta-analysis studies</t>
  </si>
  <si>
    <t>Primary HPV-positive total</t>
  </si>
  <si>
    <t>Primary denominator total</t>
  </si>
  <si>
    <t>Primary random-effects weights (reported, rounded)</t>
  </si>
  <si>
    <t>JBI judgements</t>
  </si>
  <si>
    <t>JBI Yes</t>
  </si>
  <si>
    <t>JBI Unclear</t>
  </si>
  <si>
    <t>JBI No</t>
  </si>
  <si>
    <t>Genotype event rows</t>
  </si>
  <si>
    <t>HPV16 events</t>
  </si>
  <si>
    <t>HPV18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</si>
</sst>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font>
      <sz val="11"/>
      <name val="Carlito"/>
    </font>
    <font>
      <sz val="9"/>
      <color rgb="FF1F1F1F"/>
      <name val="Arial"/>
    </font>
    <font>
      <b/>
      <sz val="9"/>
      <color rgb="FFFFFFFF"/>
      <name val="Arial"/>
    </font>
    <font>
      <sz val="9"/>
      <name val="Arial"/>
    </font>
    <font>
      <b/>
      <sz val="9"/>
      <name val="Arial"/>
    </font>
  </fonts>
  <fills count="4">
    <fill>
      <patternFill patternType="none"/>
    </fill>
    <fill>
      <patternFill patternType="gray125"/>
    </fill>
    <fill>
      <patternFill patternType="solid">
        <fgColor rgb="FF1F1F1F"/>
      </patternFill>
    </fill>
    <fill>
      <patternFill patternType="solid">
        <fgColor rgb="FFE7E6E6"/>
      </patternFill>
    </fill>
  </fills>
  <borders count="10">
    <border>
      <left/>
      <right/>
      <top/>
      <bottom/>
      <diagonal/>
    </border>
    <border>
      <left/>
      <right/>
      <top/>
      <bottom style="thin">
        <color rgb="FFBFBFBF"/>
      </bottom>
      <diagonal/>
    </border>
    <border>
      <left/>
      <right/>
      <top style="thin">
        <color rgb="FFBFBFBF"/>
      </top>
      <bottom style="thin">
        <color rgb="FFBFBFBF"/>
      </bottom>
      <diagonal/>
    </border>
    <border>
      <left/>
      <right/>
      <top style="thin">
        <color rgb="FFBFBFBF"/>
      </top>
      <bottom/>
      <diagonal/>
    </border>
    <border>
      <left style="thin">
        <color rgb="FF1F1F1F"/>
      </left>
      <right/>
      <top style="thin">
        <color rgb="FF1F1F1F"/>
      </top>
      <bottom style="thin">
        <color rgb="FF1F1F1F"/>
      </bottom>
      <diagonal/>
    </border>
    <border>
      <left/>
      <right/>
      <top style="thin">
        <color rgb="FF1F1F1F"/>
      </top>
      <bottom style="thin">
        <color rgb="FF1F1F1F"/>
      </bottom>
      <diagonal/>
    </border>
    <border>
      <left/>
      <right style="thin">
        <color rgb="FF1F1F1F"/>
      </right>
      <top style="thin">
        <color rgb="FF1F1F1F"/>
      </top>
      <bottom style="thin">
        <color rgb="FF1F1F1F"/>
      </bottom>
      <diagonal/>
    </border>
    <border>
      <left style="thin">
        <color rgb="FF595959"/>
      </left>
      <right/>
      <top style="thin">
        <color rgb="FF595959"/>
      </top>
      <bottom style="thin">
        <color rgb="FF595959"/>
      </bottom>
      <diagonal/>
    </border>
    <border>
      <left/>
      <right/>
      <top style="thin">
        <color rgb="FF595959"/>
      </top>
      <bottom style="thin">
        <color rgb="FF595959"/>
      </bottom>
      <diagonal/>
    </border>
    <border>
      <left/>
      <right style="thin">
        <color rgb="FF595959"/>
      </right>
      <top style="thin">
        <color rgb="FF595959"/>
      </top>
      <bottom style="thin">
        <color rgb="FF595959"/>
      </bottom>
      <diagonal/>
    </border>
  </borders>
  <cellStyleXfs count="1">
    <xf numFmtId="0" fontId="0" fillId="0" borderId="0"/>
  </cellStyleXfs>
  <cellXfs count="23">
    <xf numFmtId="0" fontId="0" fillId="0" borderId="0" xfId="0"/>
    <xf numFmtId="0" fontId="1" fillId="0" borderId="1" xfId="0" applyFont="1" applyBorder="1" applyAlignment="1">
      <alignment vertical="top" wrapText="1"/>
    </xf>
    <xf numFmtId="0" fontId="1" fillId="0" borderId="2" xfId="0" applyFont="1" applyBorder="1" applyAlignment="1">
      <alignment vertical="top"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0" xfId="0" applyFont="1" applyFill="1"/>
    <xf numFmtId="0" fontId="3" fillId="0" borderId="1" xfId="0" applyFont="1" applyBorder="1"/>
    <xf numFmtId="0" fontId="3" fillId="0" borderId="2" xfId="0" applyFont="1" applyBorder="1"/>
    <xf numFmtId="0" fontId="3" fillId="0" borderId="3" xfId="0" applyFont="1" applyBorder="1"/>
    <xf numFmtId="3" fontId="1" fillId="0" borderId="1" xfId="0" applyNumberFormat="1" applyFont="1" applyBorder="1" applyAlignment="1">
      <alignment vertical="top" wrapText="1"/>
    </xf>
    <xf numFmtId="3" fontId="1" fillId="0" borderId="2" xfId="0" applyNumberFormat="1" applyFont="1" applyBorder="1" applyAlignment="1">
      <alignment vertical="top" wrapText="1"/>
    </xf>
    <xf numFmtId="164" fontId="1" fillId="0" borderId="1" xfId="0" applyNumberFormat="1" applyFont="1" applyBorder="1" applyAlignment="1">
      <alignment vertical="top" wrapText="1"/>
    </xf>
    <xf numFmtId="164" fontId="1" fillId="0" borderId="2" xfId="0" applyNumberFormat="1" applyFont="1" applyBorder="1" applyAlignment="1">
      <alignment vertical="top" wrapText="1"/>
    </xf>
    <xf numFmtId="165" fontId="1" fillId="0" borderId="1" xfId="0" applyNumberFormat="1" applyFont="1" applyBorder="1" applyAlignment="1">
      <alignment vertical="top" wrapText="1"/>
    </xf>
    <xf numFmtId="165" fontId="1" fillId="0" borderId="2" xfId="0" applyNumberFormat="1" applyFont="1" applyBorder="1" applyAlignment="1">
      <alignment vertical="top" wrapText="1"/>
    </xf>
    <xf numFmtId="0" fontId="4" fillId="3" borderId="7" xfId="0" applyFont="1" applyFill="1" applyBorder="1"/>
    <xf numFmtId="0" fontId="4" fillId="3" borderId="8" xfId="0" applyFont="1" applyFill="1" applyBorder="1"/>
    <xf numFmtId="0" fontId="4" fillId="3" borderId="9" xfId="0" applyFont="1" applyFill="1" applyBorder="1"/>
    <xf numFmtId="164" fontId="4" fillId="3" borderId="8" xfId="0" applyNumberFormat="1" applyFont="1" applyFill="1" applyBorder="1"/>
    <xf numFmtId="165" fontId="4" fillId="3" borderId="8" xfId="0" applyNumberFormat="1" applyFont="1" applyFill="1" applyBorder="1"/>
    <xf numFmtId="1" fontId="1" fillId="0" borderId="1" xfId="0" applyNumberFormat="1" applyFont="1" applyBorder="1" applyAlignment="1">
      <alignment vertical="top" wrapText="1"/>
    </xf>
    <xf numFmtId="1" fontId="1" fillId="0" borderId="2" xfId="0" applyNumberFormat="1" applyFont="1" applyBorder="1" applyAlignment="1">
      <alignment vertical="top" wrapText="1"/>
    </xf>
  </cellXfs>
  <cellStyles count="1">
    <cellStyle name="Normal" xfId="0" builtinId="0"/>
  </cellStyles>
  <dxfs count="3">
    <dxf>
      <font>
        <b/>
      </font>
      <fill>
        <patternFill patternType="solid">
          <bgColor rgb="FFFFF2CC"/>
        </patternFill>
      </fill>
    </dxf>
    <dxf>
      <font>
        <b/>
      </font>
      <fill>
        <patternFill patternType="solid">
          <bgColor rgb="FFE2F0D9"/>
        </patternFill>
      </fill>
    </dxf>
    <dxf>
      <font>
        <b/>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earchSources" displayName="SearchSources" ref="A1:F5" totalsRowShown="0">
  <autoFilter ref="A1:F5" xr:uid="{00000000-0009-0000-0100-000001000000}"/>
  <tableColumns count="6">
    <tableColumn id="1" xr3:uid="{00000000-0010-0000-0000-000001000000}" name="Information source"/>
    <tableColumn id="2" xr3:uid="{00000000-0010-0000-0000-000002000000}" name="Last searched"/>
    <tableColumn id="3" xr3:uid="{00000000-0010-0000-0000-000003000000}" name="Search strategy"/>
    <tableColumn id="4" xr3:uid="{00000000-0010-0000-0000-000004000000}" name="Search fields"/>
    <tableColumn id="5" xr3:uid="{00000000-0010-0000-0000-000005000000}" name="Limits"/>
    <tableColumn id="6" xr3:uid="{00000000-0010-0000-0000-000006000000}" name="Records"/>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IncludedStudies" displayName="IncludedStudies" ref="A1:M28" totalsRowShown="0">
  <autoFilter ref="A1:M28" xr:uid="{00000000-0009-0000-0100-000002000000}"/>
  <tableColumns count="13">
    <tableColumn id="1" xr3:uid="{00000000-0010-0000-0100-000001000000}" name="Study ID"/>
    <tableColumn id="2" xr3:uid="{00000000-0010-0000-0100-000002000000}" name="First author"/>
    <tableColumn id="3" xr3:uid="{00000000-0010-0000-0100-000003000000}" name="Year"/>
    <tableColumn id="4" xr3:uid="{00000000-0010-0000-0100-000004000000}" name="Short title"/>
    <tableColumn id="5" xr3:uid="{00000000-0010-0000-0100-000005000000}" name="DOI"/>
    <tableColumn id="6" xr3:uid="{00000000-0010-0000-0100-000006000000}" name="Country"/>
    <tableColumn id="7" xr3:uid="{00000000-0010-0000-0100-000007000000}" name="Design"/>
    <tableColumn id="8" xr3:uid="{00000000-0010-0000-0100-000008000000}" name="Eligible OPMD(s)"/>
    <tableColumn id="9" xr3:uid="{00000000-0010-0000-0100-000009000000}" name="Target n"/>
    <tableColumn id="10" xr3:uid="{00000000-0010-0000-0100-00000A000000}" name="Primary specimen/method"/>
    <tableColumn id="11" xr3:uid="{00000000-0010-0000-0100-00000B000000}" name="Analytical decision"/>
    <tableColumn id="12" xr3:uid="{00000000-0010-0000-0100-00000C000000}" name="Source location"/>
    <tableColumn id="13" xr3:uid="{00000000-0010-0000-0100-00000D000000}" name="Critical note"/>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nalyticalClasses" displayName="AnalyticalClasses" ref="A1:G28" totalsRowShown="0">
  <autoFilter ref="A1:G28" xr:uid="{00000000-0009-0000-0100-000003000000}"/>
  <tableColumns count="7">
    <tableColumn id="1" xr3:uid="{00000000-0010-0000-0200-000001000000}" name="Study"/>
    <tableColumn id="2" xr3:uid="{00000000-0010-0000-0200-000002000000}" name="Separable denominator"/>
    <tableColumn id="3" xr3:uid="{00000000-0010-0000-0200-000003000000}" name="Lesion-associated specimen"/>
    <tableColumn id="4" xr3:uid="{00000000-0010-0000-0200-000004000000}" name="Broad HPV panel"/>
    <tableColumn id="5" xr3:uid="{00000000-0010-0000-0200-000005000000}" name="Independent cohort"/>
    <tableColumn id="6" xr3:uid="{00000000-0010-0000-0200-000006000000}" name="Decision"/>
    <tableColumn id="7" xr3:uid="{00000000-0010-0000-0200-000007000000}" name="Reason"/>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MetaInput" displayName="MetaInput" ref="A1:H11" totalsRowShown="0">
  <autoFilter ref="A1:H11" xr:uid="{00000000-0009-0000-0100-000004000000}"/>
  <tableColumns count="8">
    <tableColumn id="1" xr3:uid="{00000000-0010-0000-0300-000001000000}" name="Study"/>
    <tableColumn id="2" xr3:uid="{00000000-0010-0000-0300-000002000000}" name="HPV positive"/>
    <tableColumn id="3" xr3:uid="{00000000-0010-0000-0300-000003000000}" name="Total"/>
    <tableColumn id="4" xr3:uid="{00000000-0010-0000-0300-000004000000}" name="HPV negative"/>
    <tableColumn id="5" xr3:uid="{00000000-0010-0000-0300-000005000000}" name="Observed prevalence"/>
    <tableColumn id="6" xr3:uid="{00000000-0010-0000-0300-000006000000}" name="Exact 95% CI"/>
    <tableColumn id="7" xr3:uid="{00000000-0010-0000-0300-000007000000}" name="Random-effects weight (%)"/>
    <tableColumn id="8" xr3:uid="{00000000-0010-0000-0300-000008000000}" name="Tissue/biopsy only"/>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SensitivityResults" displayName="SensitivityResults" ref="A1:K6" totalsRowShown="0">
  <autoFilter ref="A1:K6" xr:uid="{00000000-0009-0000-0100-000005000000}"/>
  <tableColumns count="11">
    <tableColumn id="1" xr3:uid="{00000000-0010-0000-0400-000001000000}" name="Analysis"/>
    <tableColumn id="2" xr3:uid="{00000000-0010-0000-0400-000002000000}" name="Definition"/>
    <tableColumn id="3" xr3:uid="{00000000-0010-0000-0400-000003000000}" name="k"/>
    <tableColumn id="4" xr3:uid="{00000000-0010-0000-0400-000004000000}" name="Events/total"/>
    <tableColumn id="5" xr3:uid="{00000000-0010-0000-0400-000005000000}" name="Crude prevalence (%)"/>
    <tableColumn id="6" xr3:uid="{00000000-0010-0000-0400-000006000000}" name="Continuity correction"/>
    <tableColumn id="7" xr3:uid="{00000000-0010-0000-0400-000007000000}" name="Pooled prevalence (95% CI)"/>
    <tableColumn id="8" xr3:uid="{00000000-0010-0000-0400-000008000000}" name="Prediction interval (%)"/>
    <tableColumn id="9" xr3:uid="{00000000-0010-0000-0400-000009000000}" name="I² (%)"/>
    <tableColumn id="10" xr3:uid="{00000000-0010-0000-0400-00000A000000}" name="τ²"/>
    <tableColumn id="11" xr3:uid="{00000000-0010-0000-0400-00000B000000}" name="Q (df)"/>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JBIAppraisal" displayName="JBIAppraisal" ref="A1:O28" totalsRowShown="0">
  <autoFilter ref="A1:O28" xr:uid="{00000000-0009-0000-0100-000006000000}"/>
  <tableColumns count="15">
    <tableColumn id="1" xr3:uid="{00000000-0010-0000-0500-000001000000}" name="Study"/>
    <tableColumn id="2" xr3:uid="{00000000-0010-0000-0500-000002000000}" name="Analytical role"/>
    <tableColumn id="3" xr3:uid="{00000000-0010-0000-0500-000003000000}" name="Decision"/>
    <tableColumn id="4" xr3:uid="{00000000-0010-0000-0500-000004000000}" name="Q1"/>
    <tableColumn id="5" xr3:uid="{00000000-0010-0000-0500-000005000000}" name="Q2"/>
    <tableColumn id="6" xr3:uid="{00000000-0010-0000-0500-000006000000}" name="Q3"/>
    <tableColumn id="7" xr3:uid="{00000000-0010-0000-0500-000007000000}" name="Q4"/>
    <tableColumn id="8" xr3:uid="{00000000-0010-0000-0500-000008000000}" name="Q5"/>
    <tableColumn id="9" xr3:uid="{00000000-0010-0000-0500-000009000000}" name="Q6"/>
    <tableColumn id="10" xr3:uid="{00000000-0010-0000-0500-00000A000000}" name="Q7"/>
    <tableColumn id="11" xr3:uid="{00000000-0010-0000-0500-00000B000000}" name="Q8"/>
    <tableColumn id="12" xr3:uid="{00000000-0010-0000-0500-00000C000000}" name="Q9"/>
    <tableColumn id="13" xr3:uid="{00000000-0010-0000-0500-00000D000000}" name="Yes"/>
    <tableColumn id="14" xr3:uid="{00000000-0010-0000-0500-00000E000000}" name="Unclear"/>
    <tableColumn id="15" xr3:uid="{00000000-0010-0000-0500-00000F000000}" name="No"/>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GenotypeEvents" displayName="GenotypeEvents" ref="A1:J67" totalsRowShown="0">
  <autoFilter ref="A1:J67" xr:uid="{00000000-0009-0000-0100-000007000000}"/>
  <tableColumns count="10">
    <tableColumn id="1" xr3:uid="{00000000-0010-0000-0600-000001000000}" name="Genotype row ID"/>
    <tableColumn id="2" xr3:uid="{00000000-0010-0000-0600-000002000000}" name="Study ID"/>
    <tableColumn id="3" xr3:uid="{00000000-0010-0000-0600-000003000000}" name="Lesion group"/>
    <tableColumn id="4" xr3:uid="{00000000-0010-0000-0600-000004000000}" name="Detection method"/>
    <tableColumn id="5" xr3:uid="{00000000-0010-0000-0600-000005000000}" name="Genotype"/>
    <tableColumn id="6" xr3:uid="{00000000-0010-0000-0600-000006000000}" name="Risk category"/>
    <tableColumn id="7" xr3:uid="{00000000-0010-0000-0600-000007000000}" name="Genotype events"/>
    <tableColumn id="8" xr3:uid="{00000000-0010-0000-0600-000008000000}" name="Reference denominator"/>
    <tableColumn id="9" xr3:uid="{00000000-0010-0000-0600-000009000000}" name="Source table/page"/>
    <tableColumn id="10" xr3:uid="{00000000-0010-0000-0600-00000A000000}" name="Extraction note"/>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GenotypeSummary" displayName="GenotypeSummary" ref="A1:H23" totalsRowShown="0">
  <autoFilter ref="A1:H23" xr:uid="{00000000-0009-0000-0100-000008000000}"/>
  <tableColumns count="8">
    <tableColumn id="1" xr3:uid="{00000000-0010-0000-0700-000001000000}" name="Study"/>
    <tableColumn id="2" xr3:uid="{00000000-0010-0000-0700-000002000000}" name="Country"/>
    <tableColumn id="3" xr3:uid="{00000000-0010-0000-0700-000003000000}" name="Lesion"/>
    <tableColumn id="4" xr3:uid="{00000000-0010-0000-0700-000004000000}" name="Specimen"/>
    <tableColumn id="5" xr3:uid="{00000000-0010-0000-0700-000005000000}" name="Method"/>
    <tableColumn id="6" xr3:uid="{00000000-0010-0000-0700-000006000000}" name="Specimen linkage"/>
    <tableColumn id="7" xr3:uid="{00000000-0010-0000-0700-000007000000}" name="Reported genotypes"/>
    <tableColumn id="8" xr3:uid="{00000000-0010-0000-0700-000008000000}" name="Genotype events"/>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BiomarkerEvidence" displayName="BiomarkerEvidence" ref="A1:G10" totalsRowShown="0">
  <autoFilter ref="A1:G10" xr:uid="{00000000-0009-0000-0100-000009000000}"/>
  <tableColumns count="7">
    <tableColumn id="1" xr3:uid="{00000000-0010-0000-0800-000001000000}" name="Study"/>
    <tableColumn id="2" xr3:uid="{00000000-0010-0000-0800-000002000000}" name="Country"/>
    <tableColumn id="3" xr3:uid="{00000000-0010-0000-0800-000003000000}" name="Lesion"/>
    <tableColumn id="4" xr3:uid="{00000000-0010-0000-0800-000004000000}" name="p16"/>
    <tableColumn id="5" xr3:uid="{00000000-0010-0000-0800-000005000000}" name="HPV E6/E7 RNA or protein"/>
    <tableColumn id="6" xr3:uid="{00000000-0010-0000-0800-000006000000}" name="Other biomarkers"/>
    <tableColumn id="7" xr3:uid="{00000000-0010-0000-0800-000007000000}" name="Interpretation"/>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
  <sheetViews>
    <sheetView showGridLines="0" tabSelected="1" zoomScale="92" workbookViewId="0"/>
  </sheetViews>
  <sheetFormatPr baseColWidth="10" defaultColWidth="9" defaultRowHeight="14.25"/>
  <cols>
    <col min="1" max="1" width="24" customWidth="1"/>
    <col min="2" max="2" width="15" customWidth="1"/>
    <col min="3" max="3" width="64" customWidth="1"/>
    <col min="4" max="4" width="32" customWidth="1"/>
    <col min="5" max="5" width="34" customWidth="1"/>
    <col min="6" max="6" width="12" customWidth="1"/>
    <col min="8" max="8" width="28" customWidth="1"/>
    <col min="9" max="10" width="12" customWidth="1"/>
  </cols>
  <sheetData>
    <row r="1" spans="1:10" ht="30" customHeight="1">
      <c r="A1" s="3" t="s">
        <v>0</v>
      </c>
      <c r="B1" s="4" t="s">
        <v>1</v>
      </c>
      <c r="C1" s="4" t="s">
        <v>2</v>
      </c>
      <c r="D1" s="4" t="s">
        <v>3</v>
      </c>
      <c r="E1" s="4" t="s">
        <v>4</v>
      </c>
      <c r="F1" s="5" t="s">
        <v>5</v>
      </c>
      <c r="H1" s="6" t="s">
        <v>6</v>
      </c>
      <c r="I1" s="6" t="s">
        <v>7</v>
      </c>
      <c r="J1" s="6" t="s">
        <v>8</v>
      </c>
    </row>
    <row r="2" spans="1:10" ht="60">
      <c r="A2" s="1" t="s">
        <v>9</v>
      </c>
      <c r="B2" s="1" t="s">
        <v>10</v>
      </c>
      <c r="C2" s="1" t="s">
        <v>11</v>
      </c>
      <c r="D2" s="1" t="s">
        <v>12</v>
      </c>
      <c r="E2" s="1" t="s">
        <v>13</v>
      </c>
      <c r="F2" s="1">
        <v>194</v>
      </c>
      <c r="H2" s="7" t="s">
        <v>14</v>
      </c>
      <c r="I2" s="7">
        <v>558</v>
      </c>
      <c r="J2" s="7" t="str">
        <f>IF(I2=SUM(F2:F5),"PASS","REVIEW")</f>
        <v>PASS</v>
      </c>
    </row>
    <row r="3" spans="1:10" ht="36">
      <c r="A3" s="2" t="s">
        <v>15</v>
      </c>
      <c r="B3" s="2" t="s">
        <v>10</v>
      </c>
      <c r="C3" s="2" t="s">
        <v>16</v>
      </c>
      <c r="D3" s="2" t="s">
        <v>17</v>
      </c>
      <c r="E3" s="2" t="s">
        <v>18</v>
      </c>
      <c r="F3" s="2">
        <v>200</v>
      </c>
      <c r="H3" s="8" t="s">
        <v>19</v>
      </c>
      <c r="I3" s="8">
        <v>164</v>
      </c>
      <c r="J3" s="8" t="str">
        <f>IF(I3=I2-I4,"PASS","REVIEW")</f>
        <v>PASS</v>
      </c>
    </row>
    <row r="4" spans="1:10" ht="60">
      <c r="A4" s="2" t="s">
        <v>20</v>
      </c>
      <c r="B4" s="2" t="s">
        <v>10</v>
      </c>
      <c r="C4" s="2" t="s">
        <v>21</v>
      </c>
      <c r="D4" s="2" t="s">
        <v>22</v>
      </c>
      <c r="E4" s="2" t="s">
        <v>23</v>
      </c>
      <c r="F4" s="2">
        <v>161</v>
      </c>
      <c r="H4" s="8" t="s">
        <v>24</v>
      </c>
      <c r="I4" s="8">
        <v>394</v>
      </c>
      <c r="J4" s="8" t="str">
        <f>IF(I4=I2-I3,"PASS","REVIEW")</f>
        <v>PASS</v>
      </c>
    </row>
    <row r="5" spans="1:10" ht="48">
      <c r="A5" s="2" t="s">
        <v>25</v>
      </c>
      <c r="B5" s="2" t="s">
        <v>10</v>
      </c>
      <c r="C5" s="2" t="s">
        <v>26</v>
      </c>
      <c r="D5" s="2" t="s">
        <v>27</v>
      </c>
      <c r="E5" s="2" t="s">
        <v>28</v>
      </c>
      <c r="F5" s="2">
        <v>3</v>
      </c>
      <c r="H5" s="8" t="s">
        <v>29</v>
      </c>
      <c r="I5" s="8">
        <v>346</v>
      </c>
      <c r="J5" s="8" t="str">
        <f>IF(I5=I4-I6,"PASS","REVIEW")</f>
        <v>PASS</v>
      </c>
    </row>
    <row r="6" spans="1:10">
      <c r="H6" s="8" t="s">
        <v>30</v>
      </c>
      <c r="I6" s="8">
        <v>48</v>
      </c>
      <c r="J6" s="8" t="str">
        <f>IF(I6=I7+I8,"PASS","REVIEW")</f>
        <v>PASS</v>
      </c>
    </row>
    <row r="7" spans="1:10">
      <c r="H7" s="8" t="s">
        <v>31</v>
      </c>
      <c r="I7" s="8">
        <v>21</v>
      </c>
      <c r="J7" s="8" t="str">
        <f>IF(I7=21,"PASS","REVIEW")</f>
        <v>PASS</v>
      </c>
    </row>
    <row r="8" spans="1:10">
      <c r="H8" s="9" t="s">
        <v>32</v>
      </c>
      <c r="I8" s="9">
        <v>27</v>
      </c>
      <c r="J8" s="9" t="str">
        <f>IF(I8=27,"PASS","REVIEW")</f>
        <v>PASS</v>
      </c>
    </row>
  </sheetData>
  <conditionalFormatting sqref="J2:J8">
    <cfRule type="containsText" dxfId="2" priority="1" operator="containsText" text="PASS"/>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8"/>
  <sheetViews>
    <sheetView showGridLines="0" topLeftCell="A22" zoomScale="64" workbookViewId="0"/>
  </sheetViews>
  <sheetFormatPr baseColWidth="10" defaultColWidth="9" defaultRowHeight="14.25"/>
  <cols>
    <col min="1" max="1" width="12" customWidth="1"/>
    <col min="2" max="2" width="18" customWidth="1"/>
    <col min="3" max="3" width="9" customWidth="1"/>
    <col min="4" max="4" width="38" customWidth="1"/>
    <col min="5" max="5" width="25" customWidth="1"/>
    <col min="6" max="6" width="16" customWidth="1"/>
    <col min="7" max="7" width="23" customWidth="1"/>
    <col min="8" max="8" width="36" customWidth="1"/>
    <col min="9" max="9" width="12" customWidth="1"/>
    <col min="10" max="10" width="38" customWidth="1"/>
    <col min="11" max="11" width="34" customWidth="1"/>
    <col min="12" max="12" width="28" customWidth="1"/>
    <col min="13" max="13" width="48" customWidth="1"/>
  </cols>
  <sheetData>
    <row r="1" spans="1:13" ht="30" customHeight="1">
      <c r="A1" s="3" t="s">
        <v>33</v>
      </c>
      <c r="B1" s="4" t="s">
        <v>34</v>
      </c>
      <c r="C1" s="4" t="s">
        <v>35</v>
      </c>
      <c r="D1" s="4" t="s">
        <v>36</v>
      </c>
      <c r="E1" s="4" t="s">
        <v>37</v>
      </c>
      <c r="F1" s="4" t="s">
        <v>38</v>
      </c>
      <c r="G1" s="4" t="s">
        <v>39</v>
      </c>
      <c r="H1" s="4" t="s">
        <v>40</v>
      </c>
      <c r="I1" s="4" t="s">
        <v>41</v>
      </c>
      <c r="J1" s="4" t="s">
        <v>42</v>
      </c>
      <c r="K1" s="4" t="s">
        <v>43</v>
      </c>
      <c r="L1" s="4" t="s">
        <v>44</v>
      </c>
      <c r="M1" s="5" t="s">
        <v>45</v>
      </c>
    </row>
    <row r="2" spans="1:13" ht="48">
      <c r="A2" s="1" t="s">
        <v>46</v>
      </c>
      <c r="B2" s="1" t="s">
        <v>47</v>
      </c>
      <c r="C2" s="1">
        <v>2021</v>
      </c>
      <c r="D2" s="1" t="s">
        <v>48</v>
      </c>
      <c r="E2" s="1" t="s">
        <v>49</v>
      </c>
      <c r="F2" s="1" t="s">
        <v>50</v>
      </c>
      <c r="G2" s="1" t="s">
        <v>51</v>
      </c>
      <c r="H2" s="1" t="s">
        <v>52</v>
      </c>
      <c r="I2" s="1">
        <v>51</v>
      </c>
      <c r="J2" s="1" t="s">
        <v>53</v>
      </c>
      <c r="K2" s="1" t="s">
        <v>54</v>
      </c>
      <c r="L2" s="1" t="s">
        <v>55</v>
      </c>
      <c r="M2" s="1" t="s">
        <v>56</v>
      </c>
    </row>
    <row r="3" spans="1:13" ht="48">
      <c r="A3" s="2" t="s">
        <v>57</v>
      </c>
      <c r="B3" s="2" t="s">
        <v>58</v>
      </c>
      <c r="C3" s="2">
        <v>2021</v>
      </c>
      <c r="D3" s="2" t="s">
        <v>59</v>
      </c>
      <c r="E3" s="2" t="s">
        <v>60</v>
      </c>
      <c r="F3" s="2" t="s">
        <v>61</v>
      </c>
      <c r="G3" s="2" t="s">
        <v>62</v>
      </c>
      <c r="H3" s="2" t="s">
        <v>63</v>
      </c>
      <c r="I3" s="2">
        <v>30</v>
      </c>
      <c r="J3" s="2" t="s">
        <v>64</v>
      </c>
      <c r="K3" s="2" t="s">
        <v>65</v>
      </c>
      <c r="L3" s="2" t="s">
        <v>66</v>
      </c>
      <c r="M3" s="2" t="s">
        <v>67</v>
      </c>
    </row>
    <row r="4" spans="1:13" ht="84">
      <c r="A4" s="2" t="s">
        <v>68</v>
      </c>
      <c r="B4" s="2" t="s">
        <v>69</v>
      </c>
      <c r="C4" s="2">
        <v>2019</v>
      </c>
      <c r="D4" s="2" t="s">
        <v>70</v>
      </c>
      <c r="E4" s="2" t="s">
        <v>71</v>
      </c>
      <c r="F4" s="2" t="s">
        <v>50</v>
      </c>
      <c r="G4" s="2" t="s">
        <v>72</v>
      </c>
      <c r="H4" s="2" t="s">
        <v>73</v>
      </c>
      <c r="I4" s="2">
        <v>74</v>
      </c>
      <c r="J4" s="2" t="s">
        <v>74</v>
      </c>
      <c r="K4" s="2" t="s">
        <v>75</v>
      </c>
      <c r="L4" s="2" t="s">
        <v>76</v>
      </c>
      <c r="M4" s="2" t="s">
        <v>77</v>
      </c>
    </row>
    <row r="5" spans="1:13" ht="48">
      <c r="A5" s="2" t="s">
        <v>78</v>
      </c>
      <c r="B5" s="2" t="s">
        <v>79</v>
      </c>
      <c r="C5" s="2">
        <v>2020</v>
      </c>
      <c r="D5" s="2" t="s">
        <v>80</v>
      </c>
      <c r="E5" s="2" t="s">
        <v>81</v>
      </c>
      <c r="F5" s="2" t="s">
        <v>82</v>
      </c>
      <c r="G5" s="2" t="s">
        <v>83</v>
      </c>
      <c r="H5" s="2" t="s">
        <v>84</v>
      </c>
      <c r="I5" s="2">
        <v>32</v>
      </c>
      <c r="J5" s="2" t="s">
        <v>85</v>
      </c>
      <c r="K5" s="2" t="s">
        <v>65</v>
      </c>
      <c r="L5" s="2" t="s">
        <v>86</v>
      </c>
      <c r="M5" s="2" t="s">
        <v>87</v>
      </c>
    </row>
    <row r="6" spans="1:13" ht="60">
      <c r="A6" s="2" t="s">
        <v>88</v>
      </c>
      <c r="B6" s="2" t="s">
        <v>69</v>
      </c>
      <c r="C6" s="2">
        <v>2020</v>
      </c>
      <c r="D6" s="2" t="s">
        <v>89</v>
      </c>
      <c r="E6" s="2" t="s">
        <v>90</v>
      </c>
      <c r="F6" s="2" t="s">
        <v>91</v>
      </c>
      <c r="G6" s="2" t="s">
        <v>92</v>
      </c>
      <c r="H6" s="2" t="s">
        <v>93</v>
      </c>
      <c r="I6" s="2">
        <v>418</v>
      </c>
      <c r="J6" s="2" t="s">
        <v>74</v>
      </c>
      <c r="K6" s="2" t="s">
        <v>65</v>
      </c>
      <c r="L6" s="2" t="s">
        <v>94</v>
      </c>
      <c r="M6" s="2" t="s">
        <v>95</v>
      </c>
    </row>
    <row r="7" spans="1:13" ht="48">
      <c r="A7" s="2" t="s">
        <v>96</v>
      </c>
      <c r="B7" s="2" t="s">
        <v>97</v>
      </c>
      <c r="C7" s="2">
        <v>2020</v>
      </c>
      <c r="D7" s="2" t="s">
        <v>98</v>
      </c>
      <c r="E7" s="2" t="s">
        <v>99</v>
      </c>
      <c r="F7" s="2" t="s">
        <v>100</v>
      </c>
      <c r="G7" s="2" t="s">
        <v>101</v>
      </c>
      <c r="H7" s="2" t="s">
        <v>102</v>
      </c>
      <c r="I7" s="2">
        <v>33</v>
      </c>
      <c r="J7" s="2" t="s">
        <v>103</v>
      </c>
      <c r="K7" s="2" t="s">
        <v>65</v>
      </c>
      <c r="L7" s="2" t="s">
        <v>104</v>
      </c>
      <c r="M7" s="2" t="s">
        <v>105</v>
      </c>
    </row>
    <row r="8" spans="1:13" ht="72">
      <c r="A8" s="2" t="s">
        <v>106</v>
      </c>
      <c r="B8" s="2" t="s">
        <v>107</v>
      </c>
      <c r="C8" s="2">
        <v>2019</v>
      </c>
      <c r="D8" s="2" t="s">
        <v>108</v>
      </c>
      <c r="E8" s="2" t="s">
        <v>109</v>
      </c>
      <c r="F8" s="2" t="s">
        <v>110</v>
      </c>
      <c r="G8" s="2" t="s">
        <v>111</v>
      </c>
      <c r="H8" s="2" t="s">
        <v>112</v>
      </c>
      <c r="I8" s="2">
        <v>83</v>
      </c>
      <c r="J8" s="2" t="s">
        <v>113</v>
      </c>
      <c r="K8" s="2" t="s">
        <v>65</v>
      </c>
      <c r="L8" s="2" t="s">
        <v>114</v>
      </c>
      <c r="M8" s="2" t="s">
        <v>115</v>
      </c>
    </row>
    <row r="9" spans="1:13" ht="48">
      <c r="A9" s="2" t="s">
        <v>116</v>
      </c>
      <c r="B9" s="2" t="s">
        <v>117</v>
      </c>
      <c r="C9" s="2">
        <v>2026</v>
      </c>
      <c r="D9" s="2" t="s">
        <v>118</v>
      </c>
      <c r="E9" s="2" t="s">
        <v>119</v>
      </c>
      <c r="F9" s="2" t="s">
        <v>120</v>
      </c>
      <c r="G9" s="2" t="s">
        <v>121</v>
      </c>
      <c r="H9" s="2" t="s">
        <v>122</v>
      </c>
      <c r="I9" s="2">
        <v>20</v>
      </c>
      <c r="J9" s="2" t="s">
        <v>123</v>
      </c>
      <c r="K9" s="2" t="s">
        <v>65</v>
      </c>
      <c r="L9" s="2" t="s">
        <v>124</v>
      </c>
      <c r="M9" s="2" t="s">
        <v>125</v>
      </c>
    </row>
    <row r="10" spans="1:13" ht="60">
      <c r="A10" s="2" t="s">
        <v>126</v>
      </c>
      <c r="B10" s="2" t="s">
        <v>127</v>
      </c>
      <c r="C10" s="2">
        <v>2025</v>
      </c>
      <c r="D10" s="2" t="s">
        <v>128</v>
      </c>
      <c r="E10" s="2" t="s">
        <v>129</v>
      </c>
      <c r="F10" s="2" t="s">
        <v>130</v>
      </c>
      <c r="G10" s="2" t="s">
        <v>131</v>
      </c>
      <c r="H10" s="2" t="s">
        <v>132</v>
      </c>
      <c r="I10" s="2">
        <v>31</v>
      </c>
      <c r="J10" s="2" t="s">
        <v>133</v>
      </c>
      <c r="K10" s="2" t="s">
        <v>134</v>
      </c>
      <c r="L10" s="2" t="s">
        <v>135</v>
      </c>
      <c r="M10" s="2" t="s">
        <v>136</v>
      </c>
    </row>
    <row r="11" spans="1:13" ht="48">
      <c r="A11" s="2" t="s">
        <v>137</v>
      </c>
      <c r="B11" s="2" t="s">
        <v>138</v>
      </c>
      <c r="C11" s="2">
        <v>2019</v>
      </c>
      <c r="D11" s="2" t="s">
        <v>139</v>
      </c>
      <c r="E11" s="2" t="s">
        <v>140</v>
      </c>
      <c r="F11" s="2" t="s">
        <v>141</v>
      </c>
      <c r="G11" s="2" t="s">
        <v>142</v>
      </c>
      <c r="H11" s="2" t="s">
        <v>143</v>
      </c>
      <c r="I11" s="2">
        <v>96</v>
      </c>
      <c r="J11" s="2" t="s">
        <v>144</v>
      </c>
      <c r="K11" s="2" t="s">
        <v>65</v>
      </c>
      <c r="L11" s="2" t="s">
        <v>145</v>
      </c>
      <c r="M11" s="2" t="s">
        <v>146</v>
      </c>
    </row>
    <row r="12" spans="1:13" ht="48">
      <c r="A12" s="2" t="s">
        <v>147</v>
      </c>
      <c r="B12" s="2" t="s">
        <v>148</v>
      </c>
      <c r="C12" s="2">
        <v>2026</v>
      </c>
      <c r="D12" s="2" t="s">
        <v>149</v>
      </c>
      <c r="E12" s="2" t="s">
        <v>150</v>
      </c>
      <c r="F12" s="2" t="s">
        <v>151</v>
      </c>
      <c r="G12" s="2" t="s">
        <v>152</v>
      </c>
      <c r="H12" s="2" t="s">
        <v>153</v>
      </c>
      <c r="I12" s="2">
        <v>60</v>
      </c>
      <c r="J12" s="2" t="s">
        <v>154</v>
      </c>
      <c r="K12" s="2" t="s">
        <v>65</v>
      </c>
      <c r="L12" s="2" t="s">
        <v>155</v>
      </c>
      <c r="M12" s="2" t="s">
        <v>156</v>
      </c>
    </row>
    <row r="13" spans="1:13" ht="48">
      <c r="A13" s="2" t="s">
        <v>157</v>
      </c>
      <c r="B13" s="2" t="s">
        <v>158</v>
      </c>
      <c r="C13" s="2">
        <v>2019</v>
      </c>
      <c r="D13" s="2" t="s">
        <v>159</v>
      </c>
      <c r="E13" s="2" t="s">
        <v>160</v>
      </c>
      <c r="F13" s="2" t="s">
        <v>161</v>
      </c>
      <c r="G13" s="2" t="s">
        <v>162</v>
      </c>
      <c r="H13" s="2" t="s">
        <v>163</v>
      </c>
      <c r="I13" s="2">
        <v>65</v>
      </c>
      <c r="J13" s="2" t="s">
        <v>164</v>
      </c>
      <c r="K13" s="2" t="s">
        <v>65</v>
      </c>
      <c r="L13" s="2" t="s">
        <v>165</v>
      </c>
      <c r="M13" s="2" t="s">
        <v>166</v>
      </c>
    </row>
    <row r="14" spans="1:13" ht="60">
      <c r="A14" s="2" t="s">
        <v>167</v>
      </c>
      <c r="B14" s="2" t="s">
        <v>168</v>
      </c>
      <c r="C14" s="2">
        <v>2023</v>
      </c>
      <c r="D14" s="2" t="s">
        <v>169</v>
      </c>
      <c r="E14" s="2" t="s">
        <v>170</v>
      </c>
      <c r="F14" s="2" t="s">
        <v>161</v>
      </c>
      <c r="G14" s="2" t="s">
        <v>171</v>
      </c>
      <c r="H14" s="2" t="s">
        <v>172</v>
      </c>
      <c r="I14" s="2">
        <v>59</v>
      </c>
      <c r="J14" s="2" t="s">
        <v>173</v>
      </c>
      <c r="K14" s="2" t="s">
        <v>134</v>
      </c>
      <c r="L14" s="2" t="s">
        <v>174</v>
      </c>
      <c r="M14" s="2" t="s">
        <v>175</v>
      </c>
    </row>
    <row r="15" spans="1:13" ht="48">
      <c r="A15" s="2" t="s">
        <v>176</v>
      </c>
      <c r="B15" s="2" t="s">
        <v>177</v>
      </c>
      <c r="C15" s="2">
        <v>2020</v>
      </c>
      <c r="D15" s="2" t="s">
        <v>178</v>
      </c>
      <c r="E15" s="2" t="s">
        <v>179</v>
      </c>
      <c r="F15" s="2" t="s">
        <v>180</v>
      </c>
      <c r="G15" s="2" t="s">
        <v>181</v>
      </c>
      <c r="H15" s="2" t="s">
        <v>163</v>
      </c>
      <c r="I15" s="2">
        <v>50</v>
      </c>
      <c r="J15" s="2" t="s">
        <v>182</v>
      </c>
      <c r="K15" s="2" t="s">
        <v>65</v>
      </c>
      <c r="L15" s="2" t="s">
        <v>183</v>
      </c>
      <c r="M15" s="2" t="s">
        <v>184</v>
      </c>
    </row>
    <row r="16" spans="1:13" ht="48">
      <c r="A16" s="2" t="s">
        <v>185</v>
      </c>
      <c r="B16" s="2" t="s">
        <v>186</v>
      </c>
      <c r="C16" s="2">
        <v>2021</v>
      </c>
      <c r="D16" s="2" t="s">
        <v>187</v>
      </c>
      <c r="E16" s="2" t="s">
        <v>188</v>
      </c>
      <c r="F16" s="2" t="s">
        <v>189</v>
      </c>
      <c r="G16" s="2" t="s">
        <v>83</v>
      </c>
      <c r="H16" s="2" t="s">
        <v>190</v>
      </c>
      <c r="I16" s="2">
        <v>160</v>
      </c>
      <c r="J16" s="2" t="s">
        <v>191</v>
      </c>
      <c r="K16" s="2" t="s">
        <v>65</v>
      </c>
      <c r="L16" s="2" t="s">
        <v>192</v>
      </c>
      <c r="M16" s="2" t="s">
        <v>193</v>
      </c>
    </row>
    <row r="17" spans="1:13" ht="60">
      <c r="A17" s="2" t="s">
        <v>194</v>
      </c>
      <c r="B17" s="2" t="s">
        <v>195</v>
      </c>
      <c r="C17" s="2">
        <v>2023</v>
      </c>
      <c r="D17" s="2" t="s">
        <v>196</v>
      </c>
      <c r="E17" s="2" t="s">
        <v>197</v>
      </c>
      <c r="F17" s="2" t="s">
        <v>198</v>
      </c>
      <c r="G17" s="2" t="s">
        <v>199</v>
      </c>
      <c r="H17" s="2" t="s">
        <v>200</v>
      </c>
      <c r="I17" s="2">
        <v>30</v>
      </c>
      <c r="J17" s="2" t="s">
        <v>201</v>
      </c>
      <c r="K17" s="2" t="s">
        <v>65</v>
      </c>
      <c r="L17" s="2" t="s">
        <v>202</v>
      </c>
      <c r="M17" s="2" t="s">
        <v>203</v>
      </c>
    </row>
    <row r="18" spans="1:13" ht="60">
      <c r="A18" s="2" t="s">
        <v>204</v>
      </c>
      <c r="B18" s="2" t="s">
        <v>205</v>
      </c>
      <c r="C18" s="2">
        <v>2023</v>
      </c>
      <c r="D18" s="2" t="s">
        <v>206</v>
      </c>
      <c r="E18" s="2" t="s">
        <v>207</v>
      </c>
      <c r="F18" s="2" t="s">
        <v>141</v>
      </c>
      <c r="G18" s="2" t="s">
        <v>181</v>
      </c>
      <c r="H18" s="2" t="s">
        <v>208</v>
      </c>
      <c r="I18" s="2">
        <v>33</v>
      </c>
      <c r="J18" s="2" t="s">
        <v>209</v>
      </c>
      <c r="K18" s="2" t="s">
        <v>65</v>
      </c>
      <c r="L18" s="2" t="s">
        <v>210</v>
      </c>
      <c r="M18" s="2" t="s">
        <v>211</v>
      </c>
    </row>
    <row r="19" spans="1:13" ht="48">
      <c r="A19" s="2" t="s">
        <v>212</v>
      </c>
      <c r="B19" s="2" t="s">
        <v>213</v>
      </c>
      <c r="C19" s="2">
        <v>2020</v>
      </c>
      <c r="D19" s="2" t="s">
        <v>214</v>
      </c>
      <c r="E19" s="2" t="s">
        <v>215</v>
      </c>
      <c r="F19" s="2" t="s">
        <v>61</v>
      </c>
      <c r="G19" s="2" t="s">
        <v>216</v>
      </c>
      <c r="H19" s="2" t="s">
        <v>217</v>
      </c>
      <c r="I19" s="2">
        <v>131</v>
      </c>
      <c r="J19" s="2" t="s">
        <v>218</v>
      </c>
      <c r="K19" s="2" t="s">
        <v>134</v>
      </c>
      <c r="L19" s="2" t="s">
        <v>219</v>
      </c>
      <c r="M19" s="2" t="s">
        <v>220</v>
      </c>
    </row>
    <row r="20" spans="1:13" ht="48">
      <c r="A20" s="2" t="s">
        <v>221</v>
      </c>
      <c r="B20" s="2" t="s">
        <v>222</v>
      </c>
      <c r="C20" s="2">
        <v>2024</v>
      </c>
      <c r="D20" s="2" t="s">
        <v>223</v>
      </c>
      <c r="E20" s="2" t="s">
        <v>224</v>
      </c>
      <c r="F20" s="2" t="s">
        <v>82</v>
      </c>
      <c r="G20" s="2" t="s">
        <v>181</v>
      </c>
      <c r="H20" s="2" t="s">
        <v>225</v>
      </c>
      <c r="I20" s="2">
        <v>54</v>
      </c>
      <c r="J20" s="2" t="s">
        <v>226</v>
      </c>
      <c r="K20" s="2" t="s">
        <v>65</v>
      </c>
      <c r="L20" s="2" t="s">
        <v>227</v>
      </c>
      <c r="M20" s="2" t="s">
        <v>228</v>
      </c>
    </row>
    <row r="21" spans="1:13" ht="48">
      <c r="A21" s="2" t="s">
        <v>229</v>
      </c>
      <c r="B21" s="2" t="s">
        <v>230</v>
      </c>
      <c r="C21" s="2">
        <v>2021</v>
      </c>
      <c r="D21" s="2" t="s">
        <v>231</v>
      </c>
      <c r="E21" s="2" t="s">
        <v>232</v>
      </c>
      <c r="F21" s="2" t="s">
        <v>61</v>
      </c>
      <c r="G21" s="2" t="s">
        <v>233</v>
      </c>
      <c r="H21" s="2" t="s">
        <v>234</v>
      </c>
      <c r="I21" s="2" t="s">
        <v>235</v>
      </c>
      <c r="J21" s="2" t="s">
        <v>236</v>
      </c>
      <c r="K21" s="2" t="s">
        <v>54</v>
      </c>
      <c r="L21" s="2" t="s">
        <v>237</v>
      </c>
      <c r="M21" s="2" t="s">
        <v>238</v>
      </c>
    </row>
    <row r="22" spans="1:13" ht="36">
      <c r="A22" s="2" t="s">
        <v>239</v>
      </c>
      <c r="B22" s="2" t="s">
        <v>240</v>
      </c>
      <c r="C22" s="2">
        <v>2022</v>
      </c>
      <c r="D22" s="2" t="s">
        <v>241</v>
      </c>
      <c r="E22" s="2" t="s">
        <v>242</v>
      </c>
      <c r="F22" s="2" t="s">
        <v>243</v>
      </c>
      <c r="G22" s="2" t="s">
        <v>181</v>
      </c>
      <c r="H22" s="2" t="s">
        <v>244</v>
      </c>
      <c r="I22" s="2">
        <v>250</v>
      </c>
      <c r="J22" s="2" t="s">
        <v>245</v>
      </c>
      <c r="K22" s="2" t="s">
        <v>65</v>
      </c>
      <c r="L22" s="2" t="s">
        <v>246</v>
      </c>
      <c r="M22" s="2" t="s">
        <v>247</v>
      </c>
    </row>
    <row r="23" spans="1:13" ht="36">
      <c r="A23" s="2" t="s">
        <v>248</v>
      </c>
      <c r="B23" s="2" t="s">
        <v>249</v>
      </c>
      <c r="C23" s="2">
        <v>2023</v>
      </c>
      <c r="D23" s="2" t="s">
        <v>250</v>
      </c>
      <c r="E23" s="2" t="s">
        <v>251</v>
      </c>
      <c r="F23" s="2" t="s">
        <v>82</v>
      </c>
      <c r="G23" s="2" t="s">
        <v>252</v>
      </c>
      <c r="H23" s="2" t="s">
        <v>253</v>
      </c>
      <c r="I23" s="2">
        <v>25</v>
      </c>
      <c r="J23" s="2" t="s">
        <v>254</v>
      </c>
      <c r="K23" s="2" t="s">
        <v>65</v>
      </c>
      <c r="L23" s="2" t="s">
        <v>255</v>
      </c>
      <c r="M23" s="2" t="s">
        <v>256</v>
      </c>
    </row>
    <row r="24" spans="1:13" ht="48">
      <c r="A24" s="2" t="s">
        <v>257</v>
      </c>
      <c r="B24" s="2" t="s">
        <v>258</v>
      </c>
      <c r="C24" s="2">
        <v>2025</v>
      </c>
      <c r="D24" s="2" t="s">
        <v>259</v>
      </c>
      <c r="E24" s="2" t="s">
        <v>260</v>
      </c>
      <c r="F24" s="2" t="s">
        <v>161</v>
      </c>
      <c r="G24" s="2" t="s">
        <v>261</v>
      </c>
      <c r="H24" s="2" t="s">
        <v>262</v>
      </c>
      <c r="I24" s="2">
        <v>17</v>
      </c>
      <c r="J24" s="2" t="s">
        <v>263</v>
      </c>
      <c r="K24" s="2" t="s">
        <v>54</v>
      </c>
      <c r="L24" s="2" t="s">
        <v>264</v>
      </c>
      <c r="M24" s="2" t="s">
        <v>265</v>
      </c>
    </row>
    <row r="25" spans="1:13" ht="36">
      <c r="A25" s="2" t="s">
        <v>266</v>
      </c>
      <c r="B25" s="2" t="s">
        <v>267</v>
      </c>
      <c r="C25" s="2">
        <v>2021</v>
      </c>
      <c r="D25" s="2" t="s">
        <v>268</v>
      </c>
      <c r="E25" s="2" t="s">
        <v>269</v>
      </c>
      <c r="F25" s="2" t="s">
        <v>270</v>
      </c>
      <c r="G25" s="2" t="s">
        <v>83</v>
      </c>
      <c r="H25" s="2" t="s">
        <v>271</v>
      </c>
      <c r="I25" s="2">
        <v>150</v>
      </c>
      <c r="J25" s="2" t="s">
        <v>254</v>
      </c>
      <c r="K25" s="2" t="s">
        <v>65</v>
      </c>
      <c r="L25" s="2" t="s">
        <v>272</v>
      </c>
      <c r="M25" s="2" t="s">
        <v>273</v>
      </c>
    </row>
    <row r="26" spans="1:13" ht="48">
      <c r="A26" s="2" t="s">
        <v>274</v>
      </c>
      <c r="B26" s="2" t="s">
        <v>275</v>
      </c>
      <c r="C26" s="2">
        <v>2022</v>
      </c>
      <c r="D26" s="2" t="s">
        <v>276</v>
      </c>
      <c r="E26" s="2" t="s">
        <v>277</v>
      </c>
      <c r="F26" s="2" t="s">
        <v>243</v>
      </c>
      <c r="G26" s="2" t="s">
        <v>83</v>
      </c>
      <c r="H26" s="2" t="s">
        <v>278</v>
      </c>
      <c r="I26" s="2">
        <v>30</v>
      </c>
      <c r="J26" s="2" t="s">
        <v>279</v>
      </c>
      <c r="K26" s="2" t="s">
        <v>54</v>
      </c>
      <c r="L26" s="2" t="s">
        <v>280</v>
      </c>
      <c r="M26" s="2" t="s">
        <v>281</v>
      </c>
    </row>
    <row r="27" spans="1:13" ht="48">
      <c r="A27" s="2" t="s">
        <v>282</v>
      </c>
      <c r="B27" s="2" t="s">
        <v>283</v>
      </c>
      <c r="C27" s="2">
        <v>2021</v>
      </c>
      <c r="D27" s="2" t="s">
        <v>284</v>
      </c>
      <c r="E27" s="2" t="s">
        <v>285</v>
      </c>
      <c r="F27" s="2" t="s">
        <v>243</v>
      </c>
      <c r="G27" s="2" t="s">
        <v>286</v>
      </c>
      <c r="H27" s="2" t="s">
        <v>287</v>
      </c>
      <c r="I27" s="2">
        <v>25</v>
      </c>
      <c r="J27" s="2" t="s">
        <v>288</v>
      </c>
      <c r="K27" s="2" t="s">
        <v>65</v>
      </c>
      <c r="L27" s="2" t="s">
        <v>289</v>
      </c>
      <c r="M27" s="2" t="s">
        <v>290</v>
      </c>
    </row>
    <row r="28" spans="1:13" ht="36">
      <c r="A28" s="2" t="s">
        <v>291</v>
      </c>
      <c r="B28" s="2" t="s">
        <v>292</v>
      </c>
      <c r="C28" s="2">
        <v>2019</v>
      </c>
      <c r="D28" s="2" t="s">
        <v>293</v>
      </c>
      <c r="E28" s="2" t="s">
        <v>294</v>
      </c>
      <c r="F28" s="2" t="s">
        <v>295</v>
      </c>
      <c r="G28" s="2" t="s">
        <v>296</v>
      </c>
      <c r="H28" s="2" t="s">
        <v>163</v>
      </c>
      <c r="I28" s="2">
        <v>76</v>
      </c>
      <c r="J28" s="2" t="s">
        <v>297</v>
      </c>
      <c r="K28" s="2" t="s">
        <v>65</v>
      </c>
      <c r="L28" s="2" t="s">
        <v>298</v>
      </c>
      <c r="M28" s="2" t="s">
        <v>299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zoomScale="61" workbookViewId="0"/>
  </sheetViews>
  <sheetFormatPr baseColWidth="10" defaultColWidth="9" defaultRowHeight="14.25"/>
  <cols>
    <col min="1" max="1" width="28" customWidth="1"/>
    <col min="2" max="2" width="18" customWidth="1"/>
    <col min="3" max="3" width="22" customWidth="1"/>
    <col min="4" max="4" width="16" customWidth="1"/>
    <col min="5" max="5" width="18" customWidth="1"/>
    <col min="6" max="6" width="24" customWidth="1"/>
    <col min="7" max="7" width="54" customWidth="1"/>
  </cols>
  <sheetData>
    <row r="1" spans="1:7" ht="30" customHeight="1">
      <c r="A1" s="3" t="s">
        <v>300</v>
      </c>
      <c r="B1" s="4" t="s">
        <v>301</v>
      </c>
      <c r="C1" s="4" t="s">
        <v>302</v>
      </c>
      <c r="D1" s="4" t="s">
        <v>303</v>
      </c>
      <c r="E1" s="4" t="s">
        <v>304</v>
      </c>
      <c r="F1" s="4" t="s">
        <v>305</v>
      </c>
      <c r="G1" s="5" t="s">
        <v>306</v>
      </c>
    </row>
    <row r="2" spans="1:7" ht="24">
      <c r="A2" s="1" t="s">
        <v>307</v>
      </c>
      <c r="B2" s="1" t="s">
        <v>308</v>
      </c>
      <c r="C2" s="1" t="s">
        <v>308</v>
      </c>
      <c r="D2" s="1" t="s">
        <v>308</v>
      </c>
      <c r="E2" s="1" t="s">
        <v>308</v>
      </c>
      <c r="F2" s="1" t="s">
        <v>309</v>
      </c>
      <c r="G2" s="1" t="s">
        <v>310</v>
      </c>
    </row>
    <row r="3" spans="1:7" ht="24">
      <c r="A3" s="2" t="s">
        <v>311</v>
      </c>
      <c r="B3" s="2" t="s">
        <v>308</v>
      </c>
      <c r="C3" s="2" t="s">
        <v>308</v>
      </c>
      <c r="D3" s="2" t="s">
        <v>308</v>
      </c>
      <c r="E3" s="2" t="s">
        <v>308</v>
      </c>
      <c r="F3" s="2" t="s">
        <v>309</v>
      </c>
      <c r="G3" s="2" t="s">
        <v>312</v>
      </c>
    </row>
    <row r="4" spans="1:7" ht="24">
      <c r="A4" s="2" t="s">
        <v>313</v>
      </c>
      <c r="B4" s="2" t="s">
        <v>308</v>
      </c>
      <c r="C4" s="2" t="s">
        <v>308</v>
      </c>
      <c r="D4" s="2" t="s">
        <v>308</v>
      </c>
      <c r="E4" s="2" t="s">
        <v>314</v>
      </c>
      <c r="F4" s="2" t="s">
        <v>315</v>
      </c>
      <c r="G4" s="2" t="s">
        <v>316</v>
      </c>
    </row>
    <row r="5" spans="1:7" ht="24">
      <c r="A5" s="2" t="s">
        <v>317</v>
      </c>
      <c r="B5" s="2" t="s">
        <v>308</v>
      </c>
      <c r="C5" s="2" t="s">
        <v>308</v>
      </c>
      <c r="D5" s="2" t="s">
        <v>308</v>
      </c>
      <c r="E5" s="2" t="s">
        <v>308</v>
      </c>
      <c r="F5" s="2" t="s">
        <v>309</v>
      </c>
      <c r="G5" s="2" t="s">
        <v>318</v>
      </c>
    </row>
    <row r="6" spans="1:7" ht="24">
      <c r="A6" s="2" t="s">
        <v>319</v>
      </c>
      <c r="B6" s="2" t="s">
        <v>308</v>
      </c>
      <c r="C6" s="2" t="s">
        <v>308</v>
      </c>
      <c r="D6" s="2" t="s">
        <v>308</v>
      </c>
      <c r="E6" s="2" t="s">
        <v>308</v>
      </c>
      <c r="F6" s="2" t="s">
        <v>309</v>
      </c>
      <c r="G6" s="2" t="s">
        <v>320</v>
      </c>
    </row>
    <row r="7" spans="1:7" ht="24">
      <c r="A7" s="2" t="s">
        <v>321</v>
      </c>
      <c r="B7" s="2" t="s">
        <v>308</v>
      </c>
      <c r="C7" s="2" t="s">
        <v>308</v>
      </c>
      <c r="D7" s="2" t="s">
        <v>314</v>
      </c>
      <c r="E7" s="2" t="s">
        <v>308</v>
      </c>
      <c r="F7" s="2" t="s">
        <v>315</v>
      </c>
      <c r="G7" s="2" t="s">
        <v>322</v>
      </c>
    </row>
    <row r="8" spans="1:7" ht="24">
      <c r="A8" s="2" t="s">
        <v>323</v>
      </c>
      <c r="B8" s="2" t="s">
        <v>308</v>
      </c>
      <c r="C8" s="2" t="s">
        <v>308</v>
      </c>
      <c r="D8" s="2" t="s">
        <v>314</v>
      </c>
      <c r="E8" s="2" t="s">
        <v>308</v>
      </c>
      <c r="F8" s="2" t="s">
        <v>315</v>
      </c>
      <c r="G8" s="2" t="s">
        <v>324</v>
      </c>
    </row>
    <row r="9" spans="1:7" ht="24">
      <c r="A9" s="2" t="s">
        <v>325</v>
      </c>
      <c r="B9" s="2" t="s">
        <v>308</v>
      </c>
      <c r="C9" s="2" t="s">
        <v>308</v>
      </c>
      <c r="D9" s="2" t="s">
        <v>308</v>
      </c>
      <c r="E9" s="2" t="s">
        <v>308</v>
      </c>
      <c r="F9" s="2" t="s">
        <v>309</v>
      </c>
      <c r="G9" s="2" t="s">
        <v>326</v>
      </c>
    </row>
    <row r="10" spans="1:7" ht="24">
      <c r="A10" s="2" t="s">
        <v>327</v>
      </c>
      <c r="B10" s="2" t="s">
        <v>308</v>
      </c>
      <c r="C10" s="2" t="s">
        <v>308</v>
      </c>
      <c r="D10" s="2" t="s">
        <v>308</v>
      </c>
      <c r="E10" s="2" t="s">
        <v>308</v>
      </c>
      <c r="F10" s="2" t="s">
        <v>309</v>
      </c>
      <c r="G10" s="2" t="s">
        <v>328</v>
      </c>
    </row>
    <row r="11" spans="1:7" ht="24">
      <c r="A11" s="2" t="s">
        <v>329</v>
      </c>
      <c r="B11" s="2" t="s">
        <v>330</v>
      </c>
      <c r="C11" s="2" t="s">
        <v>308</v>
      </c>
      <c r="D11" s="2" t="s">
        <v>314</v>
      </c>
      <c r="E11" s="2" t="s">
        <v>331</v>
      </c>
      <c r="F11" s="2" t="s">
        <v>332</v>
      </c>
      <c r="G11" s="2" t="s">
        <v>333</v>
      </c>
    </row>
    <row r="12" spans="1:7" ht="24">
      <c r="A12" s="2" t="s">
        <v>334</v>
      </c>
      <c r="B12" s="2" t="s">
        <v>308</v>
      </c>
      <c r="C12" s="2" t="s">
        <v>308</v>
      </c>
      <c r="D12" s="2" t="s">
        <v>308</v>
      </c>
      <c r="E12" s="2" t="s">
        <v>308</v>
      </c>
      <c r="F12" s="2" t="s">
        <v>309</v>
      </c>
      <c r="G12" s="2" t="s">
        <v>335</v>
      </c>
    </row>
    <row r="13" spans="1:7">
      <c r="A13" s="2" t="s">
        <v>336</v>
      </c>
      <c r="B13" s="2" t="s">
        <v>308</v>
      </c>
      <c r="C13" s="2" t="s">
        <v>308</v>
      </c>
      <c r="D13" s="2" t="s">
        <v>314</v>
      </c>
      <c r="E13" s="2" t="s">
        <v>308</v>
      </c>
      <c r="F13" s="2" t="s">
        <v>315</v>
      </c>
      <c r="G13" s="2" t="s">
        <v>337</v>
      </c>
    </row>
    <row r="14" spans="1:7" ht="24">
      <c r="A14" s="2" t="s">
        <v>338</v>
      </c>
      <c r="B14" s="2" t="s">
        <v>308</v>
      </c>
      <c r="C14" s="2" t="s">
        <v>308</v>
      </c>
      <c r="D14" s="2" t="s">
        <v>314</v>
      </c>
      <c r="E14" s="2" t="s">
        <v>308</v>
      </c>
      <c r="F14" s="2" t="s">
        <v>315</v>
      </c>
      <c r="G14" s="2" t="s">
        <v>339</v>
      </c>
    </row>
    <row r="15" spans="1:7" ht="24">
      <c r="A15" s="2" t="s">
        <v>340</v>
      </c>
      <c r="B15" s="2" t="s">
        <v>314</v>
      </c>
      <c r="C15" s="2" t="s">
        <v>308</v>
      </c>
      <c r="D15" s="2" t="s">
        <v>330</v>
      </c>
      <c r="E15" s="2" t="s">
        <v>308</v>
      </c>
      <c r="F15" s="2" t="s">
        <v>315</v>
      </c>
      <c r="G15" s="2" t="s">
        <v>341</v>
      </c>
    </row>
    <row r="16" spans="1:7" ht="24">
      <c r="A16" s="2" t="s">
        <v>342</v>
      </c>
      <c r="B16" s="2" t="s">
        <v>308</v>
      </c>
      <c r="C16" s="2" t="s">
        <v>308</v>
      </c>
      <c r="D16" s="2" t="s">
        <v>314</v>
      </c>
      <c r="E16" s="2" t="s">
        <v>308</v>
      </c>
      <c r="F16" s="2" t="s">
        <v>315</v>
      </c>
      <c r="G16" s="2" t="s">
        <v>343</v>
      </c>
    </row>
    <row r="17" spans="1:7" ht="24">
      <c r="A17" s="2" t="s">
        <v>344</v>
      </c>
      <c r="B17" s="2" t="s">
        <v>308</v>
      </c>
      <c r="C17" s="2" t="s">
        <v>308</v>
      </c>
      <c r="D17" s="2" t="s">
        <v>308</v>
      </c>
      <c r="E17" s="2" t="s">
        <v>308</v>
      </c>
      <c r="F17" s="2" t="s">
        <v>309</v>
      </c>
      <c r="G17" s="2" t="s">
        <v>345</v>
      </c>
    </row>
    <row r="18" spans="1:7" ht="24">
      <c r="A18" s="2" t="s">
        <v>346</v>
      </c>
      <c r="B18" s="2" t="s">
        <v>330</v>
      </c>
      <c r="C18" s="2" t="s">
        <v>308</v>
      </c>
      <c r="D18" s="2" t="s">
        <v>330</v>
      </c>
      <c r="E18" s="2" t="s">
        <v>308</v>
      </c>
      <c r="F18" s="2" t="s">
        <v>315</v>
      </c>
      <c r="G18" s="2" t="s">
        <v>347</v>
      </c>
    </row>
    <row r="19" spans="1:7">
      <c r="A19" s="2" t="s">
        <v>348</v>
      </c>
      <c r="B19" s="2" t="s">
        <v>308</v>
      </c>
      <c r="C19" s="2" t="s">
        <v>308</v>
      </c>
      <c r="D19" s="2" t="s">
        <v>314</v>
      </c>
      <c r="E19" s="2" t="s">
        <v>308</v>
      </c>
      <c r="F19" s="2" t="s">
        <v>315</v>
      </c>
      <c r="G19" s="2" t="s">
        <v>337</v>
      </c>
    </row>
    <row r="20" spans="1:7" ht="36">
      <c r="A20" s="2" t="s">
        <v>349</v>
      </c>
      <c r="B20" s="2" t="s">
        <v>308</v>
      </c>
      <c r="C20" s="2" t="s">
        <v>308</v>
      </c>
      <c r="D20" s="2" t="s">
        <v>330</v>
      </c>
      <c r="E20" s="2" t="s">
        <v>308</v>
      </c>
      <c r="F20" s="2" t="s">
        <v>315</v>
      </c>
      <c r="G20" s="2" t="s">
        <v>350</v>
      </c>
    </row>
    <row r="21" spans="1:7" ht="24">
      <c r="A21" s="2" t="s">
        <v>351</v>
      </c>
      <c r="B21" s="2" t="s">
        <v>308</v>
      </c>
      <c r="C21" s="2" t="s">
        <v>308</v>
      </c>
      <c r="D21" s="2" t="s">
        <v>308</v>
      </c>
      <c r="E21" s="2" t="s">
        <v>308</v>
      </c>
      <c r="F21" s="2" t="s">
        <v>309</v>
      </c>
      <c r="G21" s="2" t="s">
        <v>352</v>
      </c>
    </row>
    <row r="22" spans="1:7" ht="24">
      <c r="A22" s="2" t="s">
        <v>353</v>
      </c>
      <c r="B22" s="2" t="s">
        <v>308</v>
      </c>
      <c r="C22" s="2" t="s">
        <v>308</v>
      </c>
      <c r="D22" s="2" t="s">
        <v>314</v>
      </c>
      <c r="E22" s="2" t="s">
        <v>308</v>
      </c>
      <c r="F22" s="2" t="s">
        <v>315</v>
      </c>
      <c r="G22" s="2" t="s">
        <v>354</v>
      </c>
    </row>
    <row r="23" spans="1:7" ht="24">
      <c r="A23" s="2" t="s">
        <v>355</v>
      </c>
      <c r="B23" s="2" t="s">
        <v>308</v>
      </c>
      <c r="C23" s="2" t="s">
        <v>308</v>
      </c>
      <c r="D23" s="2" t="s">
        <v>314</v>
      </c>
      <c r="E23" s="2" t="s">
        <v>308</v>
      </c>
      <c r="F23" s="2" t="s">
        <v>315</v>
      </c>
      <c r="G23" s="2" t="s">
        <v>356</v>
      </c>
    </row>
    <row r="24" spans="1:7" ht="24">
      <c r="A24" s="2" t="s">
        <v>357</v>
      </c>
      <c r="B24" s="2" t="s">
        <v>308</v>
      </c>
      <c r="C24" s="2" t="s">
        <v>308</v>
      </c>
      <c r="D24" s="2" t="s">
        <v>314</v>
      </c>
      <c r="E24" s="2" t="s">
        <v>308</v>
      </c>
      <c r="F24" s="2" t="s">
        <v>315</v>
      </c>
      <c r="G24" s="2" t="s">
        <v>358</v>
      </c>
    </row>
    <row r="25" spans="1:7" ht="24">
      <c r="A25" s="2" t="s">
        <v>359</v>
      </c>
      <c r="B25" s="2" t="s">
        <v>308</v>
      </c>
      <c r="C25" s="2" t="s">
        <v>314</v>
      </c>
      <c r="D25" s="2" t="s">
        <v>314</v>
      </c>
      <c r="E25" s="2" t="s">
        <v>308</v>
      </c>
      <c r="F25" s="2" t="s">
        <v>315</v>
      </c>
      <c r="G25" s="2" t="s">
        <v>360</v>
      </c>
    </row>
    <row r="26" spans="1:7" ht="24">
      <c r="A26" s="2" t="s">
        <v>361</v>
      </c>
      <c r="B26" s="2" t="s">
        <v>308</v>
      </c>
      <c r="C26" s="2" t="s">
        <v>314</v>
      </c>
      <c r="D26" s="2" t="s">
        <v>314</v>
      </c>
      <c r="E26" s="2" t="s">
        <v>308</v>
      </c>
      <c r="F26" s="2" t="s">
        <v>332</v>
      </c>
      <c r="G26" s="2" t="s">
        <v>362</v>
      </c>
    </row>
    <row r="27" spans="1:7" ht="24">
      <c r="A27" s="2" t="s">
        <v>363</v>
      </c>
      <c r="B27" s="2" t="s">
        <v>308</v>
      </c>
      <c r="C27" s="2" t="s">
        <v>308</v>
      </c>
      <c r="D27" s="2" t="s">
        <v>308</v>
      </c>
      <c r="E27" s="2" t="s">
        <v>308</v>
      </c>
      <c r="F27" s="2" t="s">
        <v>309</v>
      </c>
      <c r="G27" s="2" t="s">
        <v>364</v>
      </c>
    </row>
    <row r="28" spans="1:7" ht="24">
      <c r="A28" s="2" t="s">
        <v>365</v>
      </c>
      <c r="B28" s="2" t="s">
        <v>308</v>
      </c>
      <c r="C28" s="2" t="s">
        <v>308</v>
      </c>
      <c r="D28" s="2" t="s">
        <v>314</v>
      </c>
      <c r="E28" s="2" t="s">
        <v>308</v>
      </c>
      <c r="F28" s="2" t="s">
        <v>315</v>
      </c>
      <c r="G28" s="2" t="s">
        <v>366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3"/>
  <sheetViews>
    <sheetView showGridLines="0" workbookViewId="0"/>
  </sheetViews>
  <sheetFormatPr baseColWidth="10" defaultColWidth="9" defaultRowHeight="14.25"/>
  <cols>
    <col min="1" max="1" width="31" customWidth="1"/>
    <col min="2" max="2" width="13" customWidth="1"/>
    <col min="3" max="3" width="12" customWidth="1"/>
    <col min="4" max="4" width="13" customWidth="1"/>
    <col min="5" max="5" width="18" customWidth="1"/>
    <col min="6" max="6" width="25" customWidth="1"/>
    <col min="7" max="7" width="20" customWidth="1"/>
    <col min="8" max="8" width="18" customWidth="1"/>
  </cols>
  <sheetData>
    <row r="1" spans="1:8" ht="30" customHeight="1">
      <c r="A1" s="3" t="s">
        <v>300</v>
      </c>
      <c r="B1" s="4" t="s">
        <v>367</v>
      </c>
      <c r="C1" s="4" t="s">
        <v>368</v>
      </c>
      <c r="D1" s="4" t="s">
        <v>369</v>
      </c>
      <c r="E1" s="4" t="s">
        <v>370</v>
      </c>
      <c r="F1" s="4" t="s">
        <v>371</v>
      </c>
      <c r="G1" s="4" t="s">
        <v>372</v>
      </c>
      <c r="H1" s="5" t="s">
        <v>373</v>
      </c>
    </row>
    <row r="2" spans="1:8">
      <c r="A2" s="1" t="s">
        <v>307</v>
      </c>
      <c r="B2" s="10">
        <v>4</v>
      </c>
      <c r="C2" s="10">
        <v>83</v>
      </c>
      <c r="D2" s="10">
        <f t="shared" ref="D2:D11" si="0">C2-B2</f>
        <v>79</v>
      </c>
      <c r="E2" s="12">
        <f t="shared" ref="E2:E11" si="1">B2/C2</f>
        <v>4.8192771084337352E-2</v>
      </c>
      <c r="F2" s="1" t="s">
        <v>374</v>
      </c>
      <c r="G2" s="14">
        <v>10.1</v>
      </c>
      <c r="H2" s="1" t="s">
        <v>308</v>
      </c>
    </row>
    <row r="3" spans="1:8">
      <c r="A3" s="2" t="s">
        <v>311</v>
      </c>
      <c r="B3" s="11">
        <v>34</v>
      </c>
      <c r="C3" s="11">
        <v>96</v>
      </c>
      <c r="D3" s="11">
        <f t="shared" si="0"/>
        <v>62</v>
      </c>
      <c r="E3" s="13">
        <f t="shared" si="1"/>
        <v>0.35416666666666669</v>
      </c>
      <c r="F3" s="2" t="s">
        <v>375</v>
      </c>
      <c r="G3" s="15">
        <v>10.9</v>
      </c>
      <c r="H3" s="2" t="s">
        <v>314</v>
      </c>
    </row>
    <row r="4" spans="1:8">
      <c r="A4" s="2" t="s">
        <v>317</v>
      </c>
      <c r="B4" s="11">
        <v>4</v>
      </c>
      <c r="C4" s="11">
        <v>76</v>
      </c>
      <c r="D4" s="11">
        <f t="shared" si="0"/>
        <v>72</v>
      </c>
      <c r="E4" s="13">
        <f t="shared" si="1"/>
        <v>5.2631578947368418E-2</v>
      </c>
      <c r="F4" s="2" t="s">
        <v>376</v>
      </c>
      <c r="G4" s="15">
        <v>10.1</v>
      </c>
      <c r="H4" s="2" t="s">
        <v>308</v>
      </c>
    </row>
    <row r="5" spans="1:8">
      <c r="A5" s="2" t="s">
        <v>319</v>
      </c>
      <c r="B5" s="11">
        <v>11</v>
      </c>
      <c r="C5" s="11">
        <v>65</v>
      </c>
      <c r="D5" s="11">
        <f t="shared" si="0"/>
        <v>54</v>
      </c>
      <c r="E5" s="13">
        <f t="shared" si="1"/>
        <v>0.16923076923076924</v>
      </c>
      <c r="F5" s="2" t="s">
        <v>377</v>
      </c>
      <c r="G5" s="15">
        <v>10.6</v>
      </c>
      <c r="H5" s="2" t="s">
        <v>308</v>
      </c>
    </row>
    <row r="6" spans="1:8">
      <c r="A6" s="2" t="s">
        <v>325</v>
      </c>
      <c r="B6" s="11">
        <v>43</v>
      </c>
      <c r="C6" s="11">
        <v>131</v>
      </c>
      <c r="D6" s="11">
        <f t="shared" si="0"/>
        <v>88</v>
      </c>
      <c r="E6" s="13">
        <f t="shared" si="1"/>
        <v>0.3282442748091603</v>
      </c>
      <c r="F6" s="2" t="s">
        <v>378</v>
      </c>
      <c r="G6" s="15">
        <v>11</v>
      </c>
      <c r="H6" s="2" t="s">
        <v>308</v>
      </c>
    </row>
    <row r="7" spans="1:8">
      <c r="A7" s="2" t="s">
        <v>327</v>
      </c>
      <c r="B7" s="11">
        <v>0</v>
      </c>
      <c r="C7" s="11">
        <v>50</v>
      </c>
      <c r="D7" s="11">
        <f t="shared" si="0"/>
        <v>50</v>
      </c>
      <c r="E7" s="13">
        <f t="shared" si="1"/>
        <v>0</v>
      </c>
      <c r="F7" s="2" t="s">
        <v>379</v>
      </c>
      <c r="G7" s="15">
        <v>5.8</v>
      </c>
      <c r="H7" s="2" t="s">
        <v>308</v>
      </c>
    </row>
    <row r="8" spans="1:8">
      <c r="A8" s="2" t="s">
        <v>334</v>
      </c>
      <c r="B8" s="11">
        <v>13</v>
      </c>
      <c r="C8" s="11">
        <v>30</v>
      </c>
      <c r="D8" s="11">
        <f t="shared" si="0"/>
        <v>17</v>
      </c>
      <c r="E8" s="13">
        <f t="shared" si="1"/>
        <v>0.43333333333333335</v>
      </c>
      <c r="F8" s="2" t="s">
        <v>380</v>
      </c>
      <c r="G8" s="15">
        <v>10.5</v>
      </c>
      <c r="H8" s="2" t="s">
        <v>308</v>
      </c>
    </row>
    <row r="9" spans="1:8">
      <c r="A9" s="2" t="s">
        <v>344</v>
      </c>
      <c r="B9" s="11">
        <v>5</v>
      </c>
      <c r="C9" s="11">
        <v>418</v>
      </c>
      <c r="D9" s="11">
        <f t="shared" si="0"/>
        <v>413</v>
      </c>
      <c r="E9" s="13">
        <f t="shared" si="1"/>
        <v>1.1961722488038277E-2</v>
      </c>
      <c r="F9" s="2" t="s">
        <v>381</v>
      </c>
      <c r="G9" s="15">
        <v>10.3</v>
      </c>
      <c r="H9" s="2" t="s">
        <v>308</v>
      </c>
    </row>
    <row r="10" spans="1:8">
      <c r="A10" s="2" t="s">
        <v>351</v>
      </c>
      <c r="B10" s="11">
        <v>16</v>
      </c>
      <c r="C10" s="11">
        <v>33</v>
      </c>
      <c r="D10" s="11">
        <f t="shared" si="0"/>
        <v>17</v>
      </c>
      <c r="E10" s="13">
        <f t="shared" si="1"/>
        <v>0.48484848484848486</v>
      </c>
      <c r="F10" s="2" t="s">
        <v>382</v>
      </c>
      <c r="G10" s="15">
        <v>10.6</v>
      </c>
      <c r="H10" s="2" t="s">
        <v>314</v>
      </c>
    </row>
    <row r="11" spans="1:8">
      <c r="A11" s="2" t="s">
        <v>363</v>
      </c>
      <c r="B11" s="11">
        <v>7</v>
      </c>
      <c r="C11" s="11">
        <v>20</v>
      </c>
      <c r="D11" s="11">
        <f t="shared" si="0"/>
        <v>13</v>
      </c>
      <c r="E11" s="13">
        <f t="shared" si="1"/>
        <v>0.35</v>
      </c>
      <c r="F11" s="2" t="s">
        <v>383</v>
      </c>
      <c r="G11" s="15">
        <v>10.199999999999999</v>
      </c>
      <c r="H11" s="2" t="s">
        <v>308</v>
      </c>
    </row>
    <row r="13" spans="1:8">
      <c r="A13" s="16" t="s">
        <v>384</v>
      </c>
      <c r="B13" s="17">
        <f>SUM(B2:B11)</f>
        <v>137</v>
      </c>
      <c r="C13" s="17">
        <f>SUM(C2:C11)</f>
        <v>1002</v>
      </c>
      <c r="D13" s="17">
        <f>SUM(D2:D11)</f>
        <v>865</v>
      </c>
      <c r="E13" s="19">
        <f>B13/C13</f>
        <v>0.13672654690618763</v>
      </c>
      <c r="F13" s="17"/>
      <c r="G13" s="20">
        <f>SUM(G2:G11)</f>
        <v>100.1</v>
      </c>
      <c r="H13" s="18"/>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
  <sheetViews>
    <sheetView showGridLines="0" workbookViewId="0"/>
  </sheetViews>
  <sheetFormatPr baseColWidth="10" defaultColWidth="9" defaultRowHeight="14.25"/>
  <cols>
    <col min="1" max="1" width="30" customWidth="1"/>
    <col min="2" max="2" width="44" customWidth="1"/>
    <col min="3" max="3" width="8" customWidth="1"/>
    <col min="4" max="4" width="14" customWidth="1"/>
    <col min="5" max="5" width="18" customWidth="1"/>
    <col min="6" max="6" width="20" customWidth="1"/>
    <col min="7" max="7" width="28" customWidth="1"/>
    <col min="8" max="8" width="22" customWidth="1"/>
    <col min="9" max="10" width="10" customWidth="1"/>
    <col min="11" max="11" width="14" customWidth="1"/>
  </cols>
  <sheetData>
    <row r="1" spans="1:11" ht="30" customHeight="1">
      <c r="A1" s="3" t="s">
        <v>385</v>
      </c>
      <c r="B1" s="4" t="s">
        <v>386</v>
      </c>
      <c r="C1" s="4" t="s">
        <v>387</v>
      </c>
      <c r="D1" s="4" t="s">
        <v>388</v>
      </c>
      <c r="E1" s="4" t="s">
        <v>389</v>
      </c>
      <c r="F1" s="4" t="s">
        <v>390</v>
      </c>
      <c r="G1" s="4" t="s">
        <v>391</v>
      </c>
      <c r="H1" s="4" t="s">
        <v>392</v>
      </c>
      <c r="I1" s="4" t="s">
        <v>393</v>
      </c>
      <c r="J1" s="4" t="s">
        <v>394</v>
      </c>
      <c r="K1" s="5" t="s">
        <v>395</v>
      </c>
    </row>
    <row r="2" spans="1:11">
      <c r="A2" s="1" t="s">
        <v>396</v>
      </c>
      <c r="B2" s="1" t="s">
        <v>397</v>
      </c>
      <c r="C2" s="21">
        <v>10</v>
      </c>
      <c r="D2" s="1" t="s">
        <v>398</v>
      </c>
      <c r="E2" s="14">
        <v>13.7</v>
      </c>
      <c r="F2" s="1" t="s">
        <v>308</v>
      </c>
      <c r="G2" s="1" t="s">
        <v>399</v>
      </c>
      <c r="H2" s="1" t="s">
        <v>400</v>
      </c>
      <c r="I2" s="14">
        <v>92.2</v>
      </c>
      <c r="J2" s="14">
        <v>2.1869999999999998</v>
      </c>
      <c r="K2" s="1" t="s">
        <v>401</v>
      </c>
    </row>
    <row r="3" spans="1:11">
      <c r="A3" s="2" t="s">
        <v>373</v>
      </c>
      <c r="B3" s="2" t="s">
        <v>402</v>
      </c>
      <c r="C3" s="22">
        <v>8</v>
      </c>
      <c r="D3" s="2" t="s">
        <v>403</v>
      </c>
      <c r="E3" s="15">
        <v>10</v>
      </c>
      <c r="F3" s="2" t="s">
        <v>308</v>
      </c>
      <c r="G3" s="2" t="s">
        <v>404</v>
      </c>
      <c r="H3" s="2" t="s">
        <v>405</v>
      </c>
      <c r="I3" s="15">
        <v>92.7</v>
      </c>
      <c r="J3" s="15">
        <v>2.2480000000000002</v>
      </c>
      <c r="K3" s="2" t="s">
        <v>406</v>
      </c>
    </row>
    <row r="4" spans="1:11">
      <c r="A4" s="2" t="s">
        <v>407</v>
      </c>
      <c r="B4" s="2" t="s">
        <v>408</v>
      </c>
      <c r="C4" s="22">
        <v>9</v>
      </c>
      <c r="D4" s="2" t="s">
        <v>409</v>
      </c>
      <c r="E4" s="15">
        <v>14.4</v>
      </c>
      <c r="F4" s="2" t="s">
        <v>314</v>
      </c>
      <c r="G4" s="2" t="s">
        <v>410</v>
      </c>
      <c r="H4" s="2" t="s">
        <v>411</v>
      </c>
      <c r="I4" s="15">
        <v>92.5</v>
      </c>
      <c r="J4" s="15">
        <v>2.0819999999999999</v>
      </c>
      <c r="K4" s="2" t="s">
        <v>412</v>
      </c>
    </row>
    <row r="5" spans="1:11">
      <c r="A5" s="2" t="s">
        <v>413</v>
      </c>
      <c r="B5" s="2" t="s">
        <v>414</v>
      </c>
      <c r="C5" s="22">
        <v>9</v>
      </c>
      <c r="D5" s="2" t="s">
        <v>415</v>
      </c>
      <c r="E5" s="15">
        <v>22.6</v>
      </c>
      <c r="F5" s="2" t="s">
        <v>308</v>
      </c>
      <c r="G5" s="2" t="s">
        <v>416</v>
      </c>
      <c r="H5" s="2" t="s">
        <v>417</v>
      </c>
      <c r="I5" s="15">
        <v>85.5</v>
      </c>
      <c r="J5" s="15">
        <v>1.2330000000000001</v>
      </c>
      <c r="K5" s="2" t="s">
        <v>418</v>
      </c>
    </row>
    <row r="6" spans="1:11" ht="24">
      <c r="A6" s="2" t="s">
        <v>419</v>
      </c>
      <c r="B6" s="2" t="s">
        <v>420</v>
      </c>
      <c r="C6" s="22">
        <v>10</v>
      </c>
      <c r="D6" s="2" t="s">
        <v>398</v>
      </c>
      <c r="E6" s="15">
        <v>13.7</v>
      </c>
      <c r="F6" s="2" t="s">
        <v>308</v>
      </c>
      <c r="G6" s="2" t="s">
        <v>421</v>
      </c>
      <c r="H6" s="2" t="s">
        <v>422</v>
      </c>
      <c r="I6" s="15">
        <v>92.2</v>
      </c>
      <c r="J6" s="15">
        <v>2.1869999999999998</v>
      </c>
      <c r="K6" s="2" t="s">
        <v>401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
  <sheetViews>
    <sheetView showGridLines="0" zoomScale="76" workbookViewId="0"/>
  </sheetViews>
  <sheetFormatPr baseColWidth="10" defaultColWidth="9" defaultRowHeight="14.25"/>
  <cols>
    <col min="1" max="1" width="30" customWidth="1"/>
    <col min="2" max="2" width="23" customWidth="1"/>
    <col min="3" max="3" width="14" customWidth="1"/>
    <col min="4" max="13" width="10" customWidth="1"/>
    <col min="14" max="14" width="11" customWidth="1"/>
    <col min="15" max="15" width="10" customWidth="1"/>
  </cols>
  <sheetData>
    <row r="1" spans="1:15" ht="30" customHeight="1">
      <c r="A1" s="3" t="s">
        <v>300</v>
      </c>
      <c r="B1" s="4" t="s">
        <v>423</v>
      </c>
      <c r="C1" s="4" t="s">
        <v>305</v>
      </c>
      <c r="D1" s="4" t="s">
        <v>424</v>
      </c>
      <c r="E1" s="4" t="s">
        <v>425</v>
      </c>
      <c r="F1" s="4" t="s">
        <v>426</v>
      </c>
      <c r="G1" s="4" t="s">
        <v>427</v>
      </c>
      <c r="H1" s="4" t="s">
        <v>428</v>
      </c>
      <c r="I1" s="4" t="s">
        <v>429</v>
      </c>
      <c r="J1" s="4" t="s">
        <v>430</v>
      </c>
      <c r="K1" s="4" t="s">
        <v>431</v>
      </c>
      <c r="L1" s="4" t="s">
        <v>432</v>
      </c>
      <c r="M1" s="4" t="s">
        <v>308</v>
      </c>
      <c r="N1" s="4" t="s">
        <v>433</v>
      </c>
      <c r="O1" s="5" t="s">
        <v>314</v>
      </c>
    </row>
    <row r="2" spans="1:15">
      <c r="A2" s="1" t="s">
        <v>319</v>
      </c>
      <c r="B2" s="1" t="s">
        <v>309</v>
      </c>
      <c r="C2" s="1" t="s">
        <v>434</v>
      </c>
      <c r="D2" s="1" t="s">
        <v>308</v>
      </c>
      <c r="E2" s="1" t="s">
        <v>308</v>
      </c>
      <c r="F2" s="1" t="s">
        <v>308</v>
      </c>
      <c r="G2" s="1" t="s">
        <v>308</v>
      </c>
      <c r="H2" s="1" t="s">
        <v>308</v>
      </c>
      <c r="I2" s="1" t="s">
        <v>308</v>
      </c>
      <c r="J2" s="1" t="s">
        <v>308</v>
      </c>
      <c r="K2" s="1" t="s">
        <v>308</v>
      </c>
      <c r="L2" s="1" t="s">
        <v>308</v>
      </c>
      <c r="M2" s="21">
        <f t="shared" ref="M2:M28" si="0">COUNTIF(D2:L2,"Yes")</f>
        <v>9</v>
      </c>
      <c r="N2" s="21">
        <f t="shared" ref="N2:N28" si="1">COUNTIF(D2:L2,"Unclear")</f>
        <v>0</v>
      </c>
      <c r="O2" s="21">
        <f t="shared" ref="O2:O28" si="2">COUNTIF(D2:L2,"No")</f>
        <v>0</v>
      </c>
    </row>
    <row r="3" spans="1:15">
      <c r="A3" s="2" t="s">
        <v>307</v>
      </c>
      <c r="B3" s="2" t="s">
        <v>309</v>
      </c>
      <c r="C3" s="2" t="s">
        <v>434</v>
      </c>
      <c r="D3" s="2" t="s">
        <v>308</v>
      </c>
      <c r="E3" s="2" t="s">
        <v>308</v>
      </c>
      <c r="F3" s="2" t="s">
        <v>433</v>
      </c>
      <c r="G3" s="2" t="s">
        <v>308</v>
      </c>
      <c r="H3" s="2" t="s">
        <v>308</v>
      </c>
      <c r="I3" s="2" t="s">
        <v>308</v>
      </c>
      <c r="J3" s="2" t="s">
        <v>308</v>
      </c>
      <c r="K3" s="2" t="s">
        <v>308</v>
      </c>
      <c r="L3" s="2" t="s">
        <v>308</v>
      </c>
      <c r="M3" s="22">
        <f t="shared" si="0"/>
        <v>8</v>
      </c>
      <c r="N3" s="22">
        <f t="shared" si="1"/>
        <v>1</v>
      </c>
      <c r="O3" s="22">
        <f t="shared" si="2"/>
        <v>0</v>
      </c>
    </row>
    <row r="4" spans="1:15">
      <c r="A4" s="2" t="s">
        <v>311</v>
      </c>
      <c r="B4" s="2" t="s">
        <v>309</v>
      </c>
      <c r="C4" s="2" t="s">
        <v>434</v>
      </c>
      <c r="D4" s="2" t="s">
        <v>308</v>
      </c>
      <c r="E4" s="2" t="s">
        <v>433</v>
      </c>
      <c r="F4" s="2" t="s">
        <v>308</v>
      </c>
      <c r="G4" s="2" t="s">
        <v>308</v>
      </c>
      <c r="H4" s="2" t="s">
        <v>308</v>
      </c>
      <c r="I4" s="2" t="s">
        <v>308</v>
      </c>
      <c r="J4" s="2" t="s">
        <v>308</v>
      </c>
      <c r="K4" s="2" t="s">
        <v>308</v>
      </c>
      <c r="L4" s="2" t="s">
        <v>433</v>
      </c>
      <c r="M4" s="22">
        <f t="shared" si="0"/>
        <v>7</v>
      </c>
      <c r="N4" s="22">
        <f t="shared" si="1"/>
        <v>2</v>
      </c>
      <c r="O4" s="22">
        <f t="shared" si="2"/>
        <v>0</v>
      </c>
    </row>
    <row r="5" spans="1:15">
      <c r="A5" s="2" t="s">
        <v>313</v>
      </c>
      <c r="B5" s="2" t="s">
        <v>315</v>
      </c>
      <c r="C5" s="2" t="s">
        <v>434</v>
      </c>
      <c r="D5" s="2" t="s">
        <v>308</v>
      </c>
      <c r="E5" s="2" t="s">
        <v>433</v>
      </c>
      <c r="F5" s="2" t="s">
        <v>308</v>
      </c>
      <c r="G5" s="2" t="s">
        <v>308</v>
      </c>
      <c r="H5" s="2" t="s">
        <v>308</v>
      </c>
      <c r="I5" s="2" t="s">
        <v>308</v>
      </c>
      <c r="J5" s="2" t="s">
        <v>308</v>
      </c>
      <c r="K5" s="2" t="s">
        <v>308</v>
      </c>
      <c r="L5" s="2" t="s">
        <v>433</v>
      </c>
      <c r="M5" s="22">
        <f t="shared" si="0"/>
        <v>7</v>
      </c>
      <c r="N5" s="22">
        <f t="shared" si="1"/>
        <v>2</v>
      </c>
      <c r="O5" s="22">
        <f t="shared" si="2"/>
        <v>0</v>
      </c>
    </row>
    <row r="6" spans="1:15">
      <c r="A6" s="2" t="s">
        <v>317</v>
      </c>
      <c r="B6" s="2" t="s">
        <v>309</v>
      </c>
      <c r="C6" s="2" t="s">
        <v>434</v>
      </c>
      <c r="D6" s="2" t="s">
        <v>308</v>
      </c>
      <c r="E6" s="2" t="s">
        <v>433</v>
      </c>
      <c r="F6" s="2" t="s">
        <v>308</v>
      </c>
      <c r="G6" s="2" t="s">
        <v>308</v>
      </c>
      <c r="H6" s="2" t="s">
        <v>308</v>
      </c>
      <c r="I6" s="2" t="s">
        <v>308</v>
      </c>
      <c r="J6" s="2" t="s">
        <v>308</v>
      </c>
      <c r="K6" s="2" t="s">
        <v>308</v>
      </c>
      <c r="L6" s="2" t="s">
        <v>308</v>
      </c>
      <c r="M6" s="22">
        <f t="shared" si="0"/>
        <v>8</v>
      </c>
      <c r="N6" s="22">
        <f t="shared" si="1"/>
        <v>1</v>
      </c>
      <c r="O6" s="22">
        <f t="shared" si="2"/>
        <v>0</v>
      </c>
    </row>
    <row r="7" spans="1:15">
      <c r="A7" s="2" t="s">
        <v>321</v>
      </c>
      <c r="B7" s="2" t="s">
        <v>315</v>
      </c>
      <c r="C7" s="2" t="s">
        <v>434</v>
      </c>
      <c r="D7" s="2" t="s">
        <v>308</v>
      </c>
      <c r="E7" s="2" t="s">
        <v>433</v>
      </c>
      <c r="F7" s="2" t="s">
        <v>314</v>
      </c>
      <c r="G7" s="2" t="s">
        <v>308</v>
      </c>
      <c r="H7" s="2" t="s">
        <v>308</v>
      </c>
      <c r="I7" s="2" t="s">
        <v>308</v>
      </c>
      <c r="J7" s="2" t="s">
        <v>308</v>
      </c>
      <c r="K7" s="2" t="s">
        <v>308</v>
      </c>
      <c r="L7" s="2" t="s">
        <v>433</v>
      </c>
      <c r="M7" s="22">
        <f t="shared" si="0"/>
        <v>6</v>
      </c>
      <c r="N7" s="22">
        <f t="shared" si="1"/>
        <v>2</v>
      </c>
      <c r="O7" s="22">
        <f t="shared" si="2"/>
        <v>1</v>
      </c>
    </row>
    <row r="8" spans="1:15">
      <c r="A8" s="2" t="s">
        <v>323</v>
      </c>
      <c r="B8" s="2" t="s">
        <v>315</v>
      </c>
      <c r="C8" s="2" t="s">
        <v>434</v>
      </c>
      <c r="D8" s="2" t="s">
        <v>308</v>
      </c>
      <c r="E8" s="2" t="s">
        <v>308</v>
      </c>
      <c r="F8" s="2" t="s">
        <v>433</v>
      </c>
      <c r="G8" s="2" t="s">
        <v>308</v>
      </c>
      <c r="H8" s="2" t="s">
        <v>308</v>
      </c>
      <c r="I8" s="2" t="s">
        <v>308</v>
      </c>
      <c r="J8" s="2" t="s">
        <v>308</v>
      </c>
      <c r="K8" s="2" t="s">
        <v>308</v>
      </c>
      <c r="L8" s="2" t="s">
        <v>308</v>
      </c>
      <c r="M8" s="22">
        <f t="shared" si="0"/>
        <v>8</v>
      </c>
      <c r="N8" s="22">
        <f t="shared" si="1"/>
        <v>1</v>
      </c>
      <c r="O8" s="22">
        <f t="shared" si="2"/>
        <v>0</v>
      </c>
    </row>
    <row r="9" spans="1:15">
      <c r="A9" s="2" t="s">
        <v>325</v>
      </c>
      <c r="B9" s="2" t="s">
        <v>309</v>
      </c>
      <c r="C9" s="2" t="s">
        <v>434</v>
      </c>
      <c r="D9" s="2" t="s">
        <v>308</v>
      </c>
      <c r="E9" s="2" t="s">
        <v>433</v>
      </c>
      <c r="F9" s="2" t="s">
        <v>308</v>
      </c>
      <c r="G9" s="2" t="s">
        <v>308</v>
      </c>
      <c r="H9" s="2" t="s">
        <v>308</v>
      </c>
      <c r="I9" s="2" t="s">
        <v>308</v>
      </c>
      <c r="J9" s="2" t="s">
        <v>308</v>
      </c>
      <c r="K9" s="2" t="s">
        <v>308</v>
      </c>
      <c r="L9" s="2" t="s">
        <v>308</v>
      </c>
      <c r="M9" s="22">
        <f t="shared" si="0"/>
        <v>8</v>
      </c>
      <c r="N9" s="22">
        <f t="shared" si="1"/>
        <v>1</v>
      </c>
      <c r="O9" s="22">
        <f t="shared" si="2"/>
        <v>0</v>
      </c>
    </row>
    <row r="10" spans="1:15">
      <c r="A10" s="2" t="s">
        <v>344</v>
      </c>
      <c r="B10" s="2" t="s">
        <v>309</v>
      </c>
      <c r="C10" s="2" t="s">
        <v>434</v>
      </c>
      <c r="D10" s="2" t="s">
        <v>308</v>
      </c>
      <c r="E10" s="2" t="s">
        <v>308</v>
      </c>
      <c r="F10" s="2" t="s">
        <v>308</v>
      </c>
      <c r="G10" s="2" t="s">
        <v>308</v>
      </c>
      <c r="H10" s="2" t="s">
        <v>308</v>
      </c>
      <c r="I10" s="2" t="s">
        <v>308</v>
      </c>
      <c r="J10" s="2" t="s">
        <v>308</v>
      </c>
      <c r="K10" s="2" t="s">
        <v>308</v>
      </c>
      <c r="L10" s="2" t="s">
        <v>308</v>
      </c>
      <c r="M10" s="22">
        <f t="shared" si="0"/>
        <v>9</v>
      </c>
      <c r="N10" s="22">
        <f t="shared" si="1"/>
        <v>0</v>
      </c>
      <c r="O10" s="22">
        <f t="shared" si="2"/>
        <v>0</v>
      </c>
    </row>
    <row r="11" spans="1:15">
      <c r="A11" s="2" t="s">
        <v>327</v>
      </c>
      <c r="B11" s="2" t="s">
        <v>309</v>
      </c>
      <c r="C11" s="2" t="s">
        <v>434</v>
      </c>
      <c r="D11" s="2" t="s">
        <v>308</v>
      </c>
      <c r="E11" s="2" t="s">
        <v>433</v>
      </c>
      <c r="F11" s="2" t="s">
        <v>433</v>
      </c>
      <c r="G11" s="2" t="s">
        <v>308</v>
      </c>
      <c r="H11" s="2" t="s">
        <v>308</v>
      </c>
      <c r="I11" s="2" t="s">
        <v>308</v>
      </c>
      <c r="J11" s="2" t="s">
        <v>308</v>
      </c>
      <c r="K11" s="2" t="s">
        <v>308</v>
      </c>
      <c r="L11" s="2" t="s">
        <v>433</v>
      </c>
      <c r="M11" s="22">
        <f t="shared" si="0"/>
        <v>6</v>
      </c>
      <c r="N11" s="22">
        <f t="shared" si="1"/>
        <v>3</v>
      </c>
      <c r="O11" s="22">
        <f t="shared" si="2"/>
        <v>0</v>
      </c>
    </row>
    <row r="12" spans="1:15">
      <c r="A12" s="2" t="s">
        <v>329</v>
      </c>
      <c r="B12" s="2" t="s">
        <v>332</v>
      </c>
      <c r="C12" s="2" t="s">
        <v>434</v>
      </c>
      <c r="D12" s="2" t="s">
        <v>308</v>
      </c>
      <c r="E12" s="2" t="s">
        <v>433</v>
      </c>
      <c r="F12" s="2" t="s">
        <v>314</v>
      </c>
      <c r="G12" s="2" t="s">
        <v>308</v>
      </c>
      <c r="H12" s="2" t="s">
        <v>433</v>
      </c>
      <c r="I12" s="2" t="s">
        <v>308</v>
      </c>
      <c r="J12" s="2" t="s">
        <v>308</v>
      </c>
      <c r="K12" s="2" t="s">
        <v>308</v>
      </c>
      <c r="L12" s="2" t="s">
        <v>433</v>
      </c>
      <c r="M12" s="22">
        <f t="shared" si="0"/>
        <v>5</v>
      </c>
      <c r="N12" s="22">
        <f t="shared" si="1"/>
        <v>3</v>
      </c>
      <c r="O12" s="22">
        <f t="shared" si="2"/>
        <v>1</v>
      </c>
    </row>
    <row r="13" spans="1:15">
      <c r="A13" s="2" t="s">
        <v>334</v>
      </c>
      <c r="B13" s="2" t="s">
        <v>309</v>
      </c>
      <c r="C13" s="2" t="s">
        <v>434</v>
      </c>
      <c r="D13" s="2" t="s">
        <v>308</v>
      </c>
      <c r="E13" s="2" t="s">
        <v>433</v>
      </c>
      <c r="F13" s="2" t="s">
        <v>314</v>
      </c>
      <c r="G13" s="2" t="s">
        <v>308</v>
      </c>
      <c r="H13" s="2" t="s">
        <v>308</v>
      </c>
      <c r="I13" s="2" t="s">
        <v>308</v>
      </c>
      <c r="J13" s="2" t="s">
        <v>308</v>
      </c>
      <c r="K13" s="2" t="s">
        <v>308</v>
      </c>
      <c r="L13" s="2" t="s">
        <v>433</v>
      </c>
      <c r="M13" s="22">
        <f t="shared" si="0"/>
        <v>6</v>
      </c>
      <c r="N13" s="22">
        <f t="shared" si="1"/>
        <v>2</v>
      </c>
      <c r="O13" s="22">
        <f t="shared" si="2"/>
        <v>1</v>
      </c>
    </row>
    <row r="14" spans="1:15">
      <c r="A14" s="2" t="s">
        <v>336</v>
      </c>
      <c r="B14" s="2" t="s">
        <v>315</v>
      </c>
      <c r="C14" s="2" t="s">
        <v>434</v>
      </c>
      <c r="D14" s="2" t="s">
        <v>308</v>
      </c>
      <c r="E14" s="2" t="s">
        <v>433</v>
      </c>
      <c r="F14" s="2" t="s">
        <v>308</v>
      </c>
      <c r="G14" s="2" t="s">
        <v>308</v>
      </c>
      <c r="H14" s="2" t="s">
        <v>308</v>
      </c>
      <c r="I14" s="2" t="s">
        <v>308</v>
      </c>
      <c r="J14" s="2" t="s">
        <v>308</v>
      </c>
      <c r="K14" s="2" t="s">
        <v>308</v>
      </c>
      <c r="L14" s="2" t="s">
        <v>433</v>
      </c>
      <c r="M14" s="22">
        <f t="shared" si="0"/>
        <v>7</v>
      </c>
      <c r="N14" s="22">
        <f t="shared" si="1"/>
        <v>2</v>
      </c>
      <c r="O14" s="22">
        <f t="shared" si="2"/>
        <v>0</v>
      </c>
    </row>
    <row r="15" spans="1:15">
      <c r="A15" s="2" t="s">
        <v>338</v>
      </c>
      <c r="B15" s="2" t="s">
        <v>315</v>
      </c>
      <c r="C15" s="2" t="s">
        <v>434</v>
      </c>
      <c r="D15" s="2" t="s">
        <v>308</v>
      </c>
      <c r="E15" s="2" t="s">
        <v>308</v>
      </c>
      <c r="F15" s="2" t="s">
        <v>308</v>
      </c>
      <c r="G15" s="2" t="s">
        <v>308</v>
      </c>
      <c r="H15" s="2" t="s">
        <v>308</v>
      </c>
      <c r="I15" s="2" t="s">
        <v>308</v>
      </c>
      <c r="J15" s="2" t="s">
        <v>308</v>
      </c>
      <c r="K15" s="2" t="s">
        <v>308</v>
      </c>
      <c r="L15" s="2" t="s">
        <v>308</v>
      </c>
      <c r="M15" s="22">
        <f t="shared" si="0"/>
        <v>9</v>
      </c>
      <c r="N15" s="22">
        <f t="shared" si="1"/>
        <v>0</v>
      </c>
      <c r="O15" s="22">
        <f t="shared" si="2"/>
        <v>0</v>
      </c>
    </row>
    <row r="16" spans="1:15">
      <c r="A16" s="2" t="s">
        <v>340</v>
      </c>
      <c r="B16" s="2" t="s">
        <v>315</v>
      </c>
      <c r="C16" s="2" t="s">
        <v>434</v>
      </c>
      <c r="D16" s="2" t="s">
        <v>433</v>
      </c>
      <c r="E16" s="2" t="s">
        <v>433</v>
      </c>
      <c r="F16" s="2" t="s">
        <v>433</v>
      </c>
      <c r="G16" s="2" t="s">
        <v>308</v>
      </c>
      <c r="H16" s="2" t="s">
        <v>308</v>
      </c>
      <c r="I16" s="2" t="s">
        <v>308</v>
      </c>
      <c r="J16" s="2" t="s">
        <v>308</v>
      </c>
      <c r="K16" s="2" t="s">
        <v>308</v>
      </c>
      <c r="L16" s="2" t="s">
        <v>433</v>
      </c>
      <c r="M16" s="22">
        <f t="shared" si="0"/>
        <v>5</v>
      </c>
      <c r="N16" s="22">
        <f t="shared" si="1"/>
        <v>4</v>
      </c>
      <c r="O16" s="22">
        <f t="shared" si="2"/>
        <v>0</v>
      </c>
    </row>
    <row r="17" spans="1:15">
      <c r="A17" s="2" t="s">
        <v>342</v>
      </c>
      <c r="B17" s="2" t="s">
        <v>315</v>
      </c>
      <c r="C17" s="2" t="s">
        <v>434</v>
      </c>
      <c r="D17" s="2" t="s">
        <v>308</v>
      </c>
      <c r="E17" s="2" t="s">
        <v>433</v>
      </c>
      <c r="F17" s="2" t="s">
        <v>314</v>
      </c>
      <c r="G17" s="2" t="s">
        <v>308</v>
      </c>
      <c r="H17" s="2" t="s">
        <v>308</v>
      </c>
      <c r="I17" s="2" t="s">
        <v>308</v>
      </c>
      <c r="J17" s="2" t="s">
        <v>308</v>
      </c>
      <c r="K17" s="2" t="s">
        <v>308</v>
      </c>
      <c r="L17" s="2" t="s">
        <v>433</v>
      </c>
      <c r="M17" s="22">
        <f t="shared" si="0"/>
        <v>6</v>
      </c>
      <c r="N17" s="22">
        <f t="shared" si="1"/>
        <v>2</v>
      </c>
      <c r="O17" s="22">
        <f t="shared" si="2"/>
        <v>1</v>
      </c>
    </row>
    <row r="18" spans="1:15" ht="24">
      <c r="A18" s="2" t="s">
        <v>346</v>
      </c>
      <c r="B18" s="2" t="s">
        <v>315</v>
      </c>
      <c r="C18" s="2" t="s">
        <v>435</v>
      </c>
      <c r="D18" s="2" t="s">
        <v>433</v>
      </c>
      <c r="E18" s="2" t="s">
        <v>433</v>
      </c>
      <c r="F18" s="2" t="s">
        <v>314</v>
      </c>
      <c r="G18" s="2" t="s">
        <v>433</v>
      </c>
      <c r="H18" s="2" t="s">
        <v>314</v>
      </c>
      <c r="I18" s="2" t="s">
        <v>433</v>
      </c>
      <c r="J18" s="2" t="s">
        <v>433</v>
      </c>
      <c r="K18" s="2" t="s">
        <v>433</v>
      </c>
      <c r="L18" s="2" t="s">
        <v>433</v>
      </c>
      <c r="M18" s="22">
        <f t="shared" si="0"/>
        <v>0</v>
      </c>
      <c r="N18" s="22">
        <f t="shared" si="1"/>
        <v>7</v>
      </c>
      <c r="O18" s="22">
        <f t="shared" si="2"/>
        <v>2</v>
      </c>
    </row>
    <row r="19" spans="1:15">
      <c r="A19" s="2" t="s">
        <v>348</v>
      </c>
      <c r="B19" s="2" t="s">
        <v>315</v>
      </c>
      <c r="C19" s="2" t="s">
        <v>434</v>
      </c>
      <c r="D19" s="2" t="s">
        <v>308</v>
      </c>
      <c r="E19" s="2" t="s">
        <v>433</v>
      </c>
      <c r="F19" s="2" t="s">
        <v>308</v>
      </c>
      <c r="G19" s="2" t="s">
        <v>308</v>
      </c>
      <c r="H19" s="2" t="s">
        <v>308</v>
      </c>
      <c r="I19" s="2" t="s">
        <v>308</v>
      </c>
      <c r="J19" s="2" t="s">
        <v>308</v>
      </c>
      <c r="K19" s="2" t="s">
        <v>308</v>
      </c>
      <c r="L19" s="2" t="s">
        <v>308</v>
      </c>
      <c r="M19" s="22">
        <f t="shared" si="0"/>
        <v>8</v>
      </c>
      <c r="N19" s="22">
        <f t="shared" si="1"/>
        <v>1</v>
      </c>
      <c r="O19" s="22">
        <f t="shared" si="2"/>
        <v>0</v>
      </c>
    </row>
    <row r="20" spans="1:15">
      <c r="A20" s="2" t="s">
        <v>349</v>
      </c>
      <c r="B20" s="2" t="s">
        <v>315</v>
      </c>
      <c r="C20" s="2" t="s">
        <v>434</v>
      </c>
      <c r="D20" s="2" t="s">
        <v>308</v>
      </c>
      <c r="E20" s="2" t="s">
        <v>433</v>
      </c>
      <c r="F20" s="2" t="s">
        <v>433</v>
      </c>
      <c r="G20" s="2" t="s">
        <v>308</v>
      </c>
      <c r="H20" s="2" t="s">
        <v>308</v>
      </c>
      <c r="I20" s="2" t="s">
        <v>308</v>
      </c>
      <c r="J20" s="2" t="s">
        <v>308</v>
      </c>
      <c r="K20" s="2" t="s">
        <v>308</v>
      </c>
      <c r="L20" s="2" t="s">
        <v>308</v>
      </c>
      <c r="M20" s="22">
        <f t="shared" si="0"/>
        <v>7</v>
      </c>
      <c r="N20" s="22">
        <f t="shared" si="1"/>
        <v>2</v>
      </c>
      <c r="O20" s="22">
        <f t="shared" si="2"/>
        <v>0</v>
      </c>
    </row>
    <row r="21" spans="1:15">
      <c r="A21" s="2" t="s">
        <v>351</v>
      </c>
      <c r="B21" s="2" t="s">
        <v>309</v>
      </c>
      <c r="C21" s="2" t="s">
        <v>434</v>
      </c>
      <c r="D21" s="2" t="s">
        <v>308</v>
      </c>
      <c r="E21" s="2" t="s">
        <v>433</v>
      </c>
      <c r="F21" s="2" t="s">
        <v>314</v>
      </c>
      <c r="G21" s="2" t="s">
        <v>308</v>
      </c>
      <c r="H21" s="2" t="s">
        <v>308</v>
      </c>
      <c r="I21" s="2" t="s">
        <v>308</v>
      </c>
      <c r="J21" s="2" t="s">
        <v>308</v>
      </c>
      <c r="K21" s="2" t="s">
        <v>308</v>
      </c>
      <c r="L21" s="2" t="s">
        <v>433</v>
      </c>
      <c r="M21" s="22">
        <f t="shared" si="0"/>
        <v>6</v>
      </c>
      <c r="N21" s="22">
        <f t="shared" si="1"/>
        <v>2</v>
      </c>
      <c r="O21" s="22">
        <f t="shared" si="2"/>
        <v>1</v>
      </c>
    </row>
    <row r="22" spans="1:15">
      <c r="A22" s="2" t="s">
        <v>353</v>
      </c>
      <c r="B22" s="2" t="s">
        <v>315</v>
      </c>
      <c r="C22" s="2" t="s">
        <v>434</v>
      </c>
      <c r="D22" s="2" t="s">
        <v>308</v>
      </c>
      <c r="E22" s="2" t="s">
        <v>433</v>
      </c>
      <c r="F22" s="2" t="s">
        <v>314</v>
      </c>
      <c r="G22" s="2" t="s">
        <v>308</v>
      </c>
      <c r="H22" s="2" t="s">
        <v>308</v>
      </c>
      <c r="I22" s="2" t="s">
        <v>308</v>
      </c>
      <c r="J22" s="2" t="s">
        <v>308</v>
      </c>
      <c r="K22" s="2" t="s">
        <v>308</v>
      </c>
      <c r="L22" s="2" t="s">
        <v>433</v>
      </c>
      <c r="M22" s="22">
        <f t="shared" si="0"/>
        <v>6</v>
      </c>
      <c r="N22" s="22">
        <f t="shared" si="1"/>
        <v>2</v>
      </c>
      <c r="O22" s="22">
        <f t="shared" si="2"/>
        <v>1</v>
      </c>
    </row>
    <row r="23" spans="1:15">
      <c r="A23" s="2" t="s">
        <v>355</v>
      </c>
      <c r="B23" s="2" t="s">
        <v>315</v>
      </c>
      <c r="C23" s="2" t="s">
        <v>434</v>
      </c>
      <c r="D23" s="2" t="s">
        <v>308</v>
      </c>
      <c r="E23" s="2" t="s">
        <v>433</v>
      </c>
      <c r="F23" s="2" t="s">
        <v>314</v>
      </c>
      <c r="G23" s="2" t="s">
        <v>308</v>
      </c>
      <c r="H23" s="2" t="s">
        <v>308</v>
      </c>
      <c r="I23" s="2" t="s">
        <v>308</v>
      </c>
      <c r="J23" s="2" t="s">
        <v>308</v>
      </c>
      <c r="K23" s="2" t="s">
        <v>308</v>
      </c>
      <c r="L23" s="2" t="s">
        <v>433</v>
      </c>
      <c r="M23" s="22">
        <f t="shared" si="0"/>
        <v>6</v>
      </c>
      <c r="N23" s="22">
        <f t="shared" si="1"/>
        <v>2</v>
      </c>
      <c r="O23" s="22">
        <f t="shared" si="2"/>
        <v>1</v>
      </c>
    </row>
    <row r="24" spans="1:15">
      <c r="A24" s="2" t="s">
        <v>357</v>
      </c>
      <c r="B24" s="2" t="s">
        <v>315</v>
      </c>
      <c r="C24" s="2" t="s">
        <v>434</v>
      </c>
      <c r="D24" s="2" t="s">
        <v>308</v>
      </c>
      <c r="E24" s="2" t="s">
        <v>433</v>
      </c>
      <c r="F24" s="2" t="s">
        <v>308</v>
      </c>
      <c r="G24" s="2" t="s">
        <v>308</v>
      </c>
      <c r="H24" s="2" t="s">
        <v>308</v>
      </c>
      <c r="I24" s="2" t="s">
        <v>308</v>
      </c>
      <c r="J24" s="2" t="s">
        <v>308</v>
      </c>
      <c r="K24" s="2" t="s">
        <v>308</v>
      </c>
      <c r="L24" s="2" t="s">
        <v>308</v>
      </c>
      <c r="M24" s="22">
        <f t="shared" si="0"/>
        <v>8</v>
      </c>
      <c r="N24" s="22">
        <f t="shared" si="1"/>
        <v>1</v>
      </c>
      <c r="O24" s="22">
        <f t="shared" si="2"/>
        <v>0</v>
      </c>
    </row>
    <row r="25" spans="1:15">
      <c r="A25" s="2" t="s">
        <v>359</v>
      </c>
      <c r="B25" s="2" t="s">
        <v>315</v>
      </c>
      <c r="C25" s="2" t="s">
        <v>434</v>
      </c>
      <c r="D25" s="2" t="s">
        <v>433</v>
      </c>
      <c r="E25" s="2" t="s">
        <v>433</v>
      </c>
      <c r="F25" s="2" t="s">
        <v>314</v>
      </c>
      <c r="G25" s="2" t="s">
        <v>308</v>
      </c>
      <c r="H25" s="2" t="s">
        <v>433</v>
      </c>
      <c r="I25" s="2" t="s">
        <v>308</v>
      </c>
      <c r="J25" s="2" t="s">
        <v>308</v>
      </c>
      <c r="K25" s="2" t="s">
        <v>308</v>
      </c>
      <c r="L25" s="2" t="s">
        <v>433</v>
      </c>
      <c r="M25" s="22">
        <f t="shared" si="0"/>
        <v>4</v>
      </c>
      <c r="N25" s="22">
        <f t="shared" si="1"/>
        <v>4</v>
      </c>
      <c r="O25" s="22">
        <f t="shared" si="2"/>
        <v>1</v>
      </c>
    </row>
    <row r="26" spans="1:15">
      <c r="A26" s="2" t="s">
        <v>361</v>
      </c>
      <c r="B26" s="2" t="s">
        <v>332</v>
      </c>
      <c r="C26" s="2" t="s">
        <v>434</v>
      </c>
      <c r="D26" s="2" t="s">
        <v>308</v>
      </c>
      <c r="E26" s="2" t="s">
        <v>433</v>
      </c>
      <c r="F26" s="2" t="s">
        <v>314</v>
      </c>
      <c r="G26" s="2" t="s">
        <v>308</v>
      </c>
      <c r="H26" s="2" t="s">
        <v>308</v>
      </c>
      <c r="I26" s="2" t="s">
        <v>308</v>
      </c>
      <c r="J26" s="2" t="s">
        <v>308</v>
      </c>
      <c r="K26" s="2" t="s">
        <v>308</v>
      </c>
      <c r="L26" s="2" t="s">
        <v>433</v>
      </c>
      <c r="M26" s="22">
        <f t="shared" si="0"/>
        <v>6</v>
      </c>
      <c r="N26" s="22">
        <f t="shared" si="1"/>
        <v>2</v>
      </c>
      <c r="O26" s="22">
        <f t="shared" si="2"/>
        <v>1</v>
      </c>
    </row>
    <row r="27" spans="1:15">
      <c r="A27" s="2" t="s">
        <v>363</v>
      </c>
      <c r="B27" s="2" t="s">
        <v>309</v>
      </c>
      <c r="C27" s="2" t="s">
        <v>434</v>
      </c>
      <c r="D27" s="2" t="s">
        <v>308</v>
      </c>
      <c r="E27" s="2" t="s">
        <v>433</v>
      </c>
      <c r="F27" s="2" t="s">
        <v>314</v>
      </c>
      <c r="G27" s="2" t="s">
        <v>308</v>
      </c>
      <c r="H27" s="2" t="s">
        <v>308</v>
      </c>
      <c r="I27" s="2" t="s">
        <v>308</v>
      </c>
      <c r="J27" s="2" t="s">
        <v>308</v>
      </c>
      <c r="K27" s="2" t="s">
        <v>308</v>
      </c>
      <c r="L27" s="2" t="s">
        <v>433</v>
      </c>
      <c r="M27" s="22">
        <f t="shared" si="0"/>
        <v>6</v>
      </c>
      <c r="N27" s="22">
        <f t="shared" si="1"/>
        <v>2</v>
      </c>
      <c r="O27" s="22">
        <f t="shared" si="2"/>
        <v>1</v>
      </c>
    </row>
    <row r="28" spans="1:15">
      <c r="A28" s="2" t="s">
        <v>365</v>
      </c>
      <c r="B28" s="2" t="s">
        <v>315</v>
      </c>
      <c r="C28" s="2" t="s">
        <v>434</v>
      </c>
      <c r="D28" s="2" t="s">
        <v>308</v>
      </c>
      <c r="E28" s="2" t="s">
        <v>433</v>
      </c>
      <c r="F28" s="2" t="s">
        <v>308</v>
      </c>
      <c r="G28" s="2" t="s">
        <v>308</v>
      </c>
      <c r="H28" s="2" t="s">
        <v>308</v>
      </c>
      <c r="I28" s="2" t="s">
        <v>308</v>
      </c>
      <c r="J28" s="2" t="s">
        <v>308</v>
      </c>
      <c r="K28" s="2" t="s">
        <v>308</v>
      </c>
      <c r="L28" s="2" t="s">
        <v>433</v>
      </c>
      <c r="M28" s="22">
        <f t="shared" si="0"/>
        <v>7</v>
      </c>
      <c r="N28" s="22">
        <f t="shared" si="1"/>
        <v>2</v>
      </c>
      <c r="O28" s="22">
        <f t="shared" si="2"/>
        <v>0</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7"/>
  <sheetViews>
    <sheetView showGridLines="0" zoomScale="57" workbookViewId="0"/>
  </sheetViews>
  <sheetFormatPr baseColWidth="10" defaultColWidth="9" defaultRowHeight="14.25"/>
  <cols>
    <col min="1" max="1" width="22" customWidth="1"/>
    <col min="2" max="2" width="12" customWidth="1"/>
    <col min="3" max="3" width="42" customWidth="1"/>
    <col min="4" max="4" width="35" customWidth="1"/>
    <col min="5" max="5" width="14" customWidth="1"/>
    <col min="6" max="6" width="18" customWidth="1"/>
    <col min="7" max="7" width="16" customWidth="1"/>
    <col min="8" max="8" width="20" customWidth="1"/>
    <col min="9" max="9" width="25" customWidth="1"/>
    <col min="10" max="10" width="45" customWidth="1"/>
  </cols>
  <sheetData>
    <row r="1" spans="1:10" ht="30" customHeight="1">
      <c r="A1" s="3" t="s">
        <v>436</v>
      </c>
      <c r="B1" s="4" t="s">
        <v>33</v>
      </c>
      <c r="C1" s="4" t="s">
        <v>437</v>
      </c>
      <c r="D1" s="4" t="s">
        <v>438</v>
      </c>
      <c r="E1" s="4" t="s">
        <v>439</v>
      </c>
      <c r="F1" s="4" t="s">
        <v>440</v>
      </c>
      <c r="G1" s="4" t="s">
        <v>441</v>
      </c>
      <c r="H1" s="4" t="s">
        <v>442</v>
      </c>
      <c r="I1" s="4" t="s">
        <v>443</v>
      </c>
      <c r="J1" s="5" t="s">
        <v>444</v>
      </c>
    </row>
    <row r="2" spans="1:10" ht="24">
      <c r="A2" s="1" t="s">
        <v>445</v>
      </c>
      <c r="B2" s="1" t="s">
        <v>147</v>
      </c>
      <c r="C2" s="1" t="s">
        <v>446</v>
      </c>
      <c r="D2" s="1" t="s">
        <v>447</v>
      </c>
      <c r="E2" s="1" t="s">
        <v>448</v>
      </c>
      <c r="F2" s="1" t="s">
        <v>449</v>
      </c>
      <c r="G2" s="10">
        <v>11</v>
      </c>
      <c r="H2" s="10">
        <v>60</v>
      </c>
      <c r="I2" s="1" t="s">
        <v>450</v>
      </c>
      <c r="J2" s="1" t="s">
        <v>451</v>
      </c>
    </row>
    <row r="3" spans="1:10" ht="24">
      <c r="A3" s="2" t="s">
        <v>452</v>
      </c>
      <c r="B3" s="2" t="s">
        <v>57</v>
      </c>
      <c r="C3" s="2" t="s">
        <v>453</v>
      </c>
      <c r="D3" s="2" t="s">
        <v>454</v>
      </c>
      <c r="E3" s="2" t="s">
        <v>448</v>
      </c>
      <c r="F3" s="2" t="s">
        <v>449</v>
      </c>
      <c r="G3" s="11">
        <v>6</v>
      </c>
      <c r="H3" s="11">
        <v>13</v>
      </c>
      <c r="I3" s="2" t="s">
        <v>455</v>
      </c>
      <c r="J3" s="2" t="s">
        <v>456</v>
      </c>
    </row>
    <row r="4" spans="1:10">
      <c r="A4" s="2" t="s">
        <v>457</v>
      </c>
      <c r="B4" s="2" t="s">
        <v>78</v>
      </c>
      <c r="C4" s="2" t="s">
        <v>458</v>
      </c>
      <c r="D4" s="2" t="s">
        <v>459</v>
      </c>
      <c r="E4" s="2" t="s">
        <v>460</v>
      </c>
      <c r="F4" s="2" t="s">
        <v>449</v>
      </c>
      <c r="G4" s="11">
        <v>7</v>
      </c>
      <c r="H4" s="11">
        <v>32</v>
      </c>
      <c r="I4" s="2" t="s">
        <v>461</v>
      </c>
      <c r="J4" s="2" t="s">
        <v>462</v>
      </c>
    </row>
    <row r="5" spans="1:10">
      <c r="A5" s="2" t="s">
        <v>463</v>
      </c>
      <c r="B5" s="2" t="s">
        <v>78</v>
      </c>
      <c r="C5" s="2" t="s">
        <v>458</v>
      </c>
      <c r="D5" s="2" t="s">
        <v>459</v>
      </c>
      <c r="E5" s="2" t="s">
        <v>464</v>
      </c>
      <c r="F5" s="2" t="s">
        <v>449</v>
      </c>
      <c r="G5" s="11">
        <v>1</v>
      </c>
      <c r="H5" s="11">
        <v>32</v>
      </c>
      <c r="I5" s="2" t="s">
        <v>461</v>
      </c>
      <c r="J5" s="2" t="s">
        <v>465</v>
      </c>
    </row>
    <row r="6" spans="1:10" ht="24">
      <c r="A6" s="2" t="s">
        <v>466</v>
      </c>
      <c r="B6" s="2" t="s">
        <v>78</v>
      </c>
      <c r="C6" s="2" t="s">
        <v>458</v>
      </c>
      <c r="D6" s="2" t="s">
        <v>459</v>
      </c>
      <c r="E6" s="2" t="s">
        <v>448</v>
      </c>
      <c r="F6" s="2" t="s">
        <v>449</v>
      </c>
      <c r="G6" s="11">
        <v>0</v>
      </c>
      <c r="H6" s="11">
        <v>32</v>
      </c>
      <c r="I6" s="2" t="s">
        <v>467</v>
      </c>
      <c r="J6" s="2" t="s">
        <v>468</v>
      </c>
    </row>
    <row r="7" spans="1:10" ht="24">
      <c r="A7" s="2" t="s">
        <v>469</v>
      </c>
      <c r="B7" s="2" t="s">
        <v>88</v>
      </c>
      <c r="C7" s="2" t="s">
        <v>470</v>
      </c>
      <c r="D7" s="2" t="s">
        <v>471</v>
      </c>
      <c r="E7" s="2" t="s">
        <v>472</v>
      </c>
      <c r="F7" s="2" t="s">
        <v>473</v>
      </c>
      <c r="G7" s="11">
        <v>1</v>
      </c>
      <c r="H7" s="11">
        <v>418</v>
      </c>
      <c r="I7" s="2" t="s">
        <v>474</v>
      </c>
      <c r="J7" s="2" t="s">
        <v>475</v>
      </c>
    </row>
    <row r="8" spans="1:10">
      <c r="A8" s="2" t="s">
        <v>476</v>
      </c>
      <c r="B8" s="2" t="s">
        <v>88</v>
      </c>
      <c r="C8" s="2" t="s">
        <v>470</v>
      </c>
      <c r="D8" s="2" t="s">
        <v>471</v>
      </c>
      <c r="E8" s="2" t="s">
        <v>448</v>
      </c>
      <c r="F8" s="2" t="s">
        <v>449</v>
      </c>
      <c r="G8" s="11">
        <v>2</v>
      </c>
      <c r="H8" s="11">
        <v>418</v>
      </c>
      <c r="I8" s="2" t="s">
        <v>474</v>
      </c>
      <c r="J8" s="2" t="s">
        <v>477</v>
      </c>
    </row>
    <row r="9" spans="1:10">
      <c r="A9" s="2" t="s">
        <v>478</v>
      </c>
      <c r="B9" s="2" t="s">
        <v>88</v>
      </c>
      <c r="C9" s="2" t="s">
        <v>470</v>
      </c>
      <c r="D9" s="2" t="s">
        <v>471</v>
      </c>
      <c r="E9" s="2" t="s">
        <v>479</v>
      </c>
      <c r="F9" s="2" t="s">
        <v>449</v>
      </c>
      <c r="G9" s="11">
        <v>1</v>
      </c>
      <c r="H9" s="11">
        <v>418</v>
      </c>
      <c r="I9" s="2" t="s">
        <v>474</v>
      </c>
      <c r="J9" s="2" t="s">
        <v>480</v>
      </c>
    </row>
    <row r="10" spans="1:10" ht="24">
      <c r="A10" s="2" t="s">
        <v>481</v>
      </c>
      <c r="B10" s="2" t="s">
        <v>88</v>
      </c>
      <c r="C10" s="2" t="s">
        <v>470</v>
      </c>
      <c r="D10" s="2" t="s">
        <v>471</v>
      </c>
      <c r="E10" s="2" t="s">
        <v>460</v>
      </c>
      <c r="F10" s="2" t="s">
        <v>449</v>
      </c>
      <c r="G10" s="11">
        <v>1</v>
      </c>
      <c r="H10" s="11">
        <v>418</v>
      </c>
      <c r="I10" s="2" t="s">
        <v>474</v>
      </c>
      <c r="J10" s="2" t="s">
        <v>482</v>
      </c>
    </row>
    <row r="11" spans="1:10" ht="24">
      <c r="A11" s="2" t="s">
        <v>483</v>
      </c>
      <c r="B11" s="2" t="s">
        <v>106</v>
      </c>
      <c r="C11" s="2" t="s">
        <v>484</v>
      </c>
      <c r="D11" s="2" t="s">
        <v>485</v>
      </c>
      <c r="E11" s="2" t="s">
        <v>448</v>
      </c>
      <c r="F11" s="2" t="s">
        <v>449</v>
      </c>
      <c r="G11" s="11">
        <v>2</v>
      </c>
      <c r="H11" s="11">
        <v>83</v>
      </c>
      <c r="I11" s="2" t="s">
        <v>486</v>
      </c>
      <c r="J11" s="2" t="s">
        <v>487</v>
      </c>
    </row>
    <row r="12" spans="1:10">
      <c r="A12" s="2" t="s">
        <v>488</v>
      </c>
      <c r="B12" s="2" t="s">
        <v>106</v>
      </c>
      <c r="C12" s="2" t="s">
        <v>484</v>
      </c>
      <c r="D12" s="2" t="s">
        <v>485</v>
      </c>
      <c r="E12" s="2" t="s">
        <v>464</v>
      </c>
      <c r="F12" s="2" t="s">
        <v>449</v>
      </c>
      <c r="G12" s="11">
        <v>1</v>
      </c>
      <c r="H12" s="11">
        <v>83</v>
      </c>
      <c r="I12" s="2" t="s">
        <v>489</v>
      </c>
      <c r="J12" s="2" t="s">
        <v>490</v>
      </c>
    </row>
    <row r="13" spans="1:10" ht="24">
      <c r="A13" s="2" t="s">
        <v>491</v>
      </c>
      <c r="B13" s="2" t="s">
        <v>106</v>
      </c>
      <c r="C13" s="2" t="s">
        <v>484</v>
      </c>
      <c r="D13" s="2" t="s">
        <v>485</v>
      </c>
      <c r="E13" s="2" t="s">
        <v>492</v>
      </c>
      <c r="F13" s="2" t="s">
        <v>493</v>
      </c>
      <c r="G13" s="11">
        <v>1</v>
      </c>
      <c r="H13" s="11">
        <v>83</v>
      </c>
      <c r="I13" s="2" t="s">
        <v>486</v>
      </c>
      <c r="J13" s="2" t="s">
        <v>494</v>
      </c>
    </row>
    <row r="14" spans="1:10" ht="24">
      <c r="A14" s="2" t="s">
        <v>495</v>
      </c>
      <c r="B14" s="2" t="s">
        <v>116</v>
      </c>
      <c r="C14" s="2" t="s">
        <v>496</v>
      </c>
      <c r="D14" s="2" t="s">
        <v>497</v>
      </c>
      <c r="E14" s="2" t="s">
        <v>498</v>
      </c>
      <c r="F14" s="2" t="s">
        <v>473</v>
      </c>
      <c r="G14" s="11">
        <v>5</v>
      </c>
      <c r="H14" s="11">
        <v>20</v>
      </c>
      <c r="I14" s="2" t="s">
        <v>499</v>
      </c>
      <c r="J14" s="2" t="s">
        <v>500</v>
      </c>
    </row>
    <row r="15" spans="1:10">
      <c r="A15" s="2" t="s">
        <v>501</v>
      </c>
      <c r="B15" s="2" t="s">
        <v>116</v>
      </c>
      <c r="C15" s="2" t="s">
        <v>496</v>
      </c>
      <c r="D15" s="2" t="s">
        <v>497</v>
      </c>
      <c r="E15" s="2" t="s">
        <v>502</v>
      </c>
      <c r="F15" s="2" t="s">
        <v>473</v>
      </c>
      <c r="G15" s="11">
        <v>1</v>
      </c>
      <c r="H15" s="11">
        <v>20</v>
      </c>
      <c r="I15" s="2" t="s">
        <v>499</v>
      </c>
      <c r="J15" s="2" t="s">
        <v>503</v>
      </c>
    </row>
    <row r="16" spans="1:10">
      <c r="A16" s="2" t="s">
        <v>504</v>
      </c>
      <c r="B16" s="2" t="s">
        <v>116</v>
      </c>
      <c r="C16" s="2" t="s">
        <v>496</v>
      </c>
      <c r="D16" s="2" t="s">
        <v>497</v>
      </c>
      <c r="E16" s="2" t="s">
        <v>505</v>
      </c>
      <c r="F16" s="2" t="s">
        <v>473</v>
      </c>
      <c r="G16" s="11">
        <v>2</v>
      </c>
      <c r="H16" s="11">
        <v>20</v>
      </c>
      <c r="I16" s="2" t="s">
        <v>499</v>
      </c>
      <c r="J16" s="2" t="s">
        <v>506</v>
      </c>
    </row>
    <row r="17" spans="1:10" ht="24">
      <c r="A17" s="2" t="s">
        <v>507</v>
      </c>
      <c r="B17" s="2" t="s">
        <v>116</v>
      </c>
      <c r="C17" s="2" t="s">
        <v>496</v>
      </c>
      <c r="D17" s="2" t="s">
        <v>497</v>
      </c>
      <c r="E17" s="2" t="s">
        <v>508</v>
      </c>
      <c r="F17" s="2" t="s">
        <v>449</v>
      </c>
      <c r="G17" s="11">
        <v>1</v>
      </c>
      <c r="H17" s="11">
        <v>20</v>
      </c>
      <c r="I17" s="2" t="s">
        <v>499</v>
      </c>
      <c r="J17" s="2" t="s">
        <v>509</v>
      </c>
    </row>
    <row r="18" spans="1:10" ht="24">
      <c r="A18" s="2" t="s">
        <v>510</v>
      </c>
      <c r="B18" s="2" t="s">
        <v>126</v>
      </c>
      <c r="C18" s="2" t="s">
        <v>458</v>
      </c>
      <c r="D18" s="2" t="s">
        <v>511</v>
      </c>
      <c r="E18" s="2" t="s">
        <v>512</v>
      </c>
      <c r="F18" s="2" t="s">
        <v>513</v>
      </c>
      <c r="G18" s="11">
        <v>4</v>
      </c>
      <c r="H18" s="11">
        <v>31</v>
      </c>
      <c r="I18" s="2" t="s">
        <v>514</v>
      </c>
      <c r="J18" s="2" t="s">
        <v>515</v>
      </c>
    </row>
    <row r="19" spans="1:10" ht="24">
      <c r="A19" s="2" t="s">
        <v>516</v>
      </c>
      <c r="B19" s="2" t="s">
        <v>126</v>
      </c>
      <c r="C19" s="2" t="s">
        <v>458</v>
      </c>
      <c r="D19" s="2" t="s">
        <v>511</v>
      </c>
      <c r="E19" s="2" t="s">
        <v>517</v>
      </c>
      <c r="F19" s="2" t="s">
        <v>513</v>
      </c>
      <c r="G19" s="11">
        <v>5</v>
      </c>
      <c r="H19" s="11">
        <v>31</v>
      </c>
      <c r="I19" s="2" t="s">
        <v>514</v>
      </c>
      <c r="J19" s="2" t="s">
        <v>515</v>
      </c>
    </row>
    <row r="20" spans="1:10" ht="24">
      <c r="A20" s="2" t="s">
        <v>518</v>
      </c>
      <c r="B20" s="2" t="s">
        <v>126</v>
      </c>
      <c r="C20" s="2" t="s">
        <v>458</v>
      </c>
      <c r="D20" s="2" t="s">
        <v>511</v>
      </c>
      <c r="E20" s="2" t="s">
        <v>519</v>
      </c>
      <c r="F20" s="2" t="s">
        <v>513</v>
      </c>
      <c r="G20" s="11">
        <v>1</v>
      </c>
      <c r="H20" s="11">
        <v>31</v>
      </c>
      <c r="I20" s="2" t="s">
        <v>514</v>
      </c>
      <c r="J20" s="2" t="s">
        <v>515</v>
      </c>
    </row>
    <row r="21" spans="1:10" ht="24">
      <c r="A21" s="2" t="s">
        <v>520</v>
      </c>
      <c r="B21" s="2" t="s">
        <v>126</v>
      </c>
      <c r="C21" s="2" t="s">
        <v>458</v>
      </c>
      <c r="D21" s="2" t="s">
        <v>511</v>
      </c>
      <c r="E21" s="2" t="s">
        <v>521</v>
      </c>
      <c r="F21" s="2" t="s">
        <v>513</v>
      </c>
      <c r="G21" s="11">
        <v>9</v>
      </c>
      <c r="H21" s="11">
        <v>31</v>
      </c>
      <c r="I21" s="2" t="s">
        <v>514</v>
      </c>
      <c r="J21" s="2" t="s">
        <v>515</v>
      </c>
    </row>
    <row r="22" spans="1:10" ht="24">
      <c r="A22" s="2" t="s">
        <v>522</v>
      </c>
      <c r="B22" s="2" t="s">
        <v>126</v>
      </c>
      <c r="C22" s="2" t="s">
        <v>458</v>
      </c>
      <c r="D22" s="2" t="s">
        <v>511</v>
      </c>
      <c r="E22" s="2" t="s">
        <v>523</v>
      </c>
      <c r="F22" s="2" t="s">
        <v>513</v>
      </c>
      <c r="G22" s="11">
        <v>2</v>
      </c>
      <c r="H22" s="11">
        <v>31</v>
      </c>
      <c r="I22" s="2" t="s">
        <v>514</v>
      </c>
      <c r="J22" s="2" t="s">
        <v>515</v>
      </c>
    </row>
    <row r="23" spans="1:10" ht="24">
      <c r="A23" s="2" t="s">
        <v>524</v>
      </c>
      <c r="B23" s="2" t="s">
        <v>126</v>
      </c>
      <c r="C23" s="2" t="s">
        <v>458</v>
      </c>
      <c r="D23" s="2" t="s">
        <v>511</v>
      </c>
      <c r="E23" s="2" t="s">
        <v>525</v>
      </c>
      <c r="F23" s="2" t="s">
        <v>513</v>
      </c>
      <c r="G23" s="11">
        <v>4</v>
      </c>
      <c r="H23" s="11">
        <v>31</v>
      </c>
      <c r="I23" s="2" t="s">
        <v>514</v>
      </c>
      <c r="J23" s="2" t="s">
        <v>515</v>
      </c>
    </row>
    <row r="24" spans="1:10" ht="24">
      <c r="A24" s="2" t="s">
        <v>526</v>
      </c>
      <c r="B24" s="2" t="s">
        <v>126</v>
      </c>
      <c r="C24" s="2" t="s">
        <v>458</v>
      </c>
      <c r="D24" s="2" t="s">
        <v>511</v>
      </c>
      <c r="E24" s="2" t="s">
        <v>527</v>
      </c>
      <c r="F24" s="2" t="s">
        <v>513</v>
      </c>
      <c r="G24" s="11">
        <v>1</v>
      </c>
      <c r="H24" s="11">
        <v>31</v>
      </c>
      <c r="I24" s="2" t="s">
        <v>514</v>
      </c>
      <c r="J24" s="2" t="s">
        <v>515</v>
      </c>
    </row>
    <row r="25" spans="1:10" ht="24">
      <c r="A25" s="2" t="s">
        <v>528</v>
      </c>
      <c r="B25" s="2" t="s">
        <v>126</v>
      </c>
      <c r="C25" s="2" t="s">
        <v>458</v>
      </c>
      <c r="D25" s="2" t="s">
        <v>511</v>
      </c>
      <c r="E25" s="2" t="s">
        <v>529</v>
      </c>
      <c r="F25" s="2" t="s">
        <v>513</v>
      </c>
      <c r="G25" s="11">
        <v>2</v>
      </c>
      <c r="H25" s="11">
        <v>31</v>
      </c>
      <c r="I25" s="2" t="s">
        <v>514</v>
      </c>
      <c r="J25" s="2" t="s">
        <v>515</v>
      </c>
    </row>
    <row r="26" spans="1:10" ht="24">
      <c r="A26" s="2" t="s">
        <v>530</v>
      </c>
      <c r="B26" s="2" t="s">
        <v>126</v>
      </c>
      <c r="C26" s="2" t="s">
        <v>458</v>
      </c>
      <c r="D26" s="2" t="s">
        <v>511</v>
      </c>
      <c r="E26" s="2" t="s">
        <v>531</v>
      </c>
      <c r="F26" s="2" t="s">
        <v>532</v>
      </c>
      <c r="G26" s="11">
        <v>2</v>
      </c>
      <c r="H26" s="11">
        <v>31</v>
      </c>
      <c r="I26" s="2" t="s">
        <v>514</v>
      </c>
      <c r="J26" s="2" t="s">
        <v>515</v>
      </c>
    </row>
    <row r="27" spans="1:10" ht="24">
      <c r="A27" s="2" t="s">
        <v>533</v>
      </c>
      <c r="B27" s="2" t="s">
        <v>126</v>
      </c>
      <c r="C27" s="2" t="s">
        <v>458</v>
      </c>
      <c r="D27" s="2" t="s">
        <v>511</v>
      </c>
      <c r="E27" s="2" t="s">
        <v>534</v>
      </c>
      <c r="F27" s="2" t="s">
        <v>532</v>
      </c>
      <c r="G27" s="11">
        <v>2</v>
      </c>
      <c r="H27" s="11">
        <v>31</v>
      </c>
      <c r="I27" s="2" t="s">
        <v>514</v>
      </c>
      <c r="J27" s="2" t="s">
        <v>515</v>
      </c>
    </row>
    <row r="28" spans="1:10" ht="24">
      <c r="A28" s="2" t="s">
        <v>535</v>
      </c>
      <c r="B28" s="2" t="s">
        <v>126</v>
      </c>
      <c r="C28" s="2" t="s">
        <v>458</v>
      </c>
      <c r="D28" s="2" t="s">
        <v>511</v>
      </c>
      <c r="E28" s="2" t="s">
        <v>536</v>
      </c>
      <c r="F28" s="2" t="s">
        <v>532</v>
      </c>
      <c r="G28" s="11">
        <v>1</v>
      </c>
      <c r="H28" s="11">
        <v>31</v>
      </c>
      <c r="I28" s="2" t="s">
        <v>514</v>
      </c>
      <c r="J28" s="2" t="s">
        <v>515</v>
      </c>
    </row>
    <row r="29" spans="1:10" ht="24">
      <c r="A29" s="2" t="s">
        <v>537</v>
      </c>
      <c r="B29" s="2" t="s">
        <v>126</v>
      </c>
      <c r="C29" s="2" t="s">
        <v>458</v>
      </c>
      <c r="D29" s="2" t="s">
        <v>511</v>
      </c>
      <c r="E29" s="2" t="s">
        <v>538</v>
      </c>
      <c r="F29" s="2" t="s">
        <v>532</v>
      </c>
      <c r="G29" s="11">
        <v>3</v>
      </c>
      <c r="H29" s="11">
        <v>31</v>
      </c>
      <c r="I29" s="2" t="s">
        <v>514</v>
      </c>
      <c r="J29" s="2" t="s">
        <v>515</v>
      </c>
    </row>
    <row r="30" spans="1:10" ht="24">
      <c r="A30" s="2" t="s">
        <v>539</v>
      </c>
      <c r="B30" s="2" t="s">
        <v>126</v>
      </c>
      <c r="C30" s="2" t="s">
        <v>458</v>
      </c>
      <c r="D30" s="2" t="s">
        <v>511</v>
      </c>
      <c r="E30" s="2" t="s">
        <v>540</v>
      </c>
      <c r="F30" s="2" t="s">
        <v>532</v>
      </c>
      <c r="G30" s="11">
        <v>3</v>
      </c>
      <c r="H30" s="11">
        <v>31</v>
      </c>
      <c r="I30" s="2" t="s">
        <v>514</v>
      </c>
      <c r="J30" s="2" t="s">
        <v>515</v>
      </c>
    </row>
    <row r="31" spans="1:10" ht="24">
      <c r="A31" s="2" t="s">
        <v>541</v>
      </c>
      <c r="B31" s="2" t="s">
        <v>126</v>
      </c>
      <c r="C31" s="2" t="s">
        <v>458</v>
      </c>
      <c r="D31" s="2" t="s">
        <v>511</v>
      </c>
      <c r="E31" s="2" t="s">
        <v>542</v>
      </c>
      <c r="F31" s="2" t="s">
        <v>532</v>
      </c>
      <c r="G31" s="11">
        <v>2</v>
      </c>
      <c r="H31" s="11">
        <v>31</v>
      </c>
      <c r="I31" s="2" t="s">
        <v>514</v>
      </c>
      <c r="J31" s="2" t="s">
        <v>515</v>
      </c>
    </row>
    <row r="32" spans="1:10" ht="24">
      <c r="A32" s="2" t="s">
        <v>543</v>
      </c>
      <c r="B32" s="2" t="s">
        <v>137</v>
      </c>
      <c r="C32" s="2" t="s">
        <v>544</v>
      </c>
      <c r="D32" s="2" t="s">
        <v>545</v>
      </c>
      <c r="E32" s="2" t="s">
        <v>546</v>
      </c>
      <c r="F32" s="2" t="s">
        <v>473</v>
      </c>
      <c r="G32" s="11">
        <v>9</v>
      </c>
      <c r="H32" s="11">
        <v>26</v>
      </c>
      <c r="I32" s="2" t="s">
        <v>547</v>
      </c>
      <c r="J32" s="2" t="s">
        <v>548</v>
      </c>
    </row>
    <row r="33" spans="1:10" ht="24">
      <c r="A33" s="2" t="s">
        <v>549</v>
      </c>
      <c r="B33" s="2" t="s">
        <v>137</v>
      </c>
      <c r="C33" s="2" t="s">
        <v>544</v>
      </c>
      <c r="D33" s="2" t="s">
        <v>545</v>
      </c>
      <c r="E33" s="2" t="s">
        <v>472</v>
      </c>
      <c r="F33" s="2" t="s">
        <v>473</v>
      </c>
      <c r="G33" s="11">
        <v>8</v>
      </c>
      <c r="H33" s="11">
        <v>26</v>
      </c>
      <c r="I33" s="2" t="s">
        <v>547</v>
      </c>
      <c r="J33" s="2" t="s">
        <v>548</v>
      </c>
    </row>
    <row r="34" spans="1:10" ht="24">
      <c r="A34" s="2" t="s">
        <v>550</v>
      </c>
      <c r="B34" s="2" t="s">
        <v>137</v>
      </c>
      <c r="C34" s="2" t="s">
        <v>544</v>
      </c>
      <c r="D34" s="2" t="s">
        <v>545</v>
      </c>
      <c r="E34" s="2" t="s">
        <v>551</v>
      </c>
      <c r="F34" s="2" t="s">
        <v>473</v>
      </c>
      <c r="G34" s="11">
        <v>2</v>
      </c>
      <c r="H34" s="11">
        <v>26</v>
      </c>
      <c r="I34" s="2" t="s">
        <v>547</v>
      </c>
      <c r="J34" s="2" t="s">
        <v>548</v>
      </c>
    </row>
    <row r="35" spans="1:10" ht="24">
      <c r="A35" s="2" t="s">
        <v>552</v>
      </c>
      <c r="B35" s="2" t="s">
        <v>137</v>
      </c>
      <c r="C35" s="2" t="s">
        <v>544</v>
      </c>
      <c r="D35" s="2" t="s">
        <v>545</v>
      </c>
      <c r="E35" s="2" t="s">
        <v>448</v>
      </c>
      <c r="F35" s="2" t="s">
        <v>449</v>
      </c>
      <c r="G35" s="11">
        <v>6</v>
      </c>
      <c r="H35" s="11">
        <v>26</v>
      </c>
      <c r="I35" s="2" t="s">
        <v>547</v>
      </c>
      <c r="J35" s="2" t="s">
        <v>548</v>
      </c>
    </row>
    <row r="36" spans="1:10" ht="24">
      <c r="A36" s="2" t="s">
        <v>553</v>
      </c>
      <c r="B36" s="2" t="s">
        <v>137</v>
      </c>
      <c r="C36" s="2" t="s">
        <v>544</v>
      </c>
      <c r="D36" s="2" t="s">
        <v>545</v>
      </c>
      <c r="E36" s="2" t="s">
        <v>479</v>
      </c>
      <c r="F36" s="2" t="s">
        <v>449</v>
      </c>
      <c r="G36" s="11">
        <v>3</v>
      </c>
      <c r="H36" s="11">
        <v>26</v>
      </c>
      <c r="I36" s="2" t="s">
        <v>547</v>
      </c>
      <c r="J36" s="2" t="s">
        <v>548</v>
      </c>
    </row>
    <row r="37" spans="1:10" ht="36">
      <c r="A37" s="2" t="s">
        <v>554</v>
      </c>
      <c r="B37" s="2" t="s">
        <v>137</v>
      </c>
      <c r="C37" s="2" t="s">
        <v>544</v>
      </c>
      <c r="D37" s="2" t="s">
        <v>545</v>
      </c>
      <c r="E37" s="2" t="s">
        <v>555</v>
      </c>
      <c r="F37" s="2" t="s">
        <v>556</v>
      </c>
      <c r="G37" s="11">
        <v>2</v>
      </c>
      <c r="H37" s="11">
        <v>26</v>
      </c>
      <c r="I37" s="2" t="s">
        <v>547</v>
      </c>
      <c r="J37" s="2" t="s">
        <v>557</v>
      </c>
    </row>
    <row r="38" spans="1:10" ht="36">
      <c r="A38" s="2" t="s">
        <v>558</v>
      </c>
      <c r="B38" s="2" t="s">
        <v>157</v>
      </c>
      <c r="C38" s="2" t="s">
        <v>470</v>
      </c>
      <c r="D38" s="2" t="s">
        <v>559</v>
      </c>
      <c r="E38" s="2" t="s">
        <v>546</v>
      </c>
      <c r="F38" s="2" t="s">
        <v>473</v>
      </c>
      <c r="G38" s="11">
        <v>8</v>
      </c>
      <c r="H38" s="11">
        <v>65</v>
      </c>
      <c r="I38" s="2" t="s">
        <v>560</v>
      </c>
      <c r="J38" s="2" t="s">
        <v>561</v>
      </c>
    </row>
    <row r="39" spans="1:10" ht="36">
      <c r="A39" s="2" t="s">
        <v>562</v>
      </c>
      <c r="B39" s="2" t="s">
        <v>157</v>
      </c>
      <c r="C39" s="2" t="s">
        <v>470</v>
      </c>
      <c r="D39" s="2" t="s">
        <v>559</v>
      </c>
      <c r="E39" s="2" t="s">
        <v>472</v>
      </c>
      <c r="F39" s="2" t="s">
        <v>473</v>
      </c>
      <c r="G39" s="11">
        <v>2</v>
      </c>
      <c r="H39" s="11">
        <v>65</v>
      </c>
      <c r="I39" s="2" t="s">
        <v>560</v>
      </c>
      <c r="J39" s="2" t="s">
        <v>561</v>
      </c>
    </row>
    <row r="40" spans="1:10" ht="36">
      <c r="A40" s="2" t="s">
        <v>563</v>
      </c>
      <c r="B40" s="2" t="s">
        <v>157</v>
      </c>
      <c r="C40" s="2" t="s">
        <v>470</v>
      </c>
      <c r="D40" s="2" t="s">
        <v>559</v>
      </c>
      <c r="E40" s="2" t="s">
        <v>448</v>
      </c>
      <c r="F40" s="2" t="s">
        <v>449</v>
      </c>
      <c r="G40" s="11">
        <v>2</v>
      </c>
      <c r="H40" s="11">
        <v>65</v>
      </c>
      <c r="I40" s="2" t="s">
        <v>560</v>
      </c>
      <c r="J40" s="2" t="s">
        <v>561</v>
      </c>
    </row>
    <row r="41" spans="1:10" ht="36">
      <c r="A41" s="2" t="s">
        <v>564</v>
      </c>
      <c r="B41" s="2" t="s">
        <v>157</v>
      </c>
      <c r="C41" s="2" t="s">
        <v>470</v>
      </c>
      <c r="D41" s="2" t="s">
        <v>559</v>
      </c>
      <c r="E41" s="2" t="s">
        <v>565</v>
      </c>
      <c r="F41" s="2" t="s">
        <v>449</v>
      </c>
      <c r="G41" s="11">
        <v>1</v>
      </c>
      <c r="H41" s="11">
        <v>65</v>
      </c>
      <c r="I41" s="2" t="s">
        <v>560</v>
      </c>
      <c r="J41" s="2" t="s">
        <v>561</v>
      </c>
    </row>
    <row r="42" spans="1:10" ht="36">
      <c r="A42" s="2" t="s">
        <v>566</v>
      </c>
      <c r="B42" s="2" t="s">
        <v>157</v>
      </c>
      <c r="C42" s="2" t="s">
        <v>470</v>
      </c>
      <c r="D42" s="2" t="s">
        <v>559</v>
      </c>
      <c r="E42" s="2" t="s">
        <v>502</v>
      </c>
      <c r="F42" s="2" t="s">
        <v>473</v>
      </c>
      <c r="G42" s="11">
        <v>3</v>
      </c>
      <c r="H42" s="11">
        <v>65</v>
      </c>
      <c r="I42" s="2" t="s">
        <v>560</v>
      </c>
      <c r="J42" s="2" t="s">
        <v>561</v>
      </c>
    </row>
    <row r="43" spans="1:10" ht="36">
      <c r="A43" s="2" t="s">
        <v>567</v>
      </c>
      <c r="B43" s="2" t="s">
        <v>157</v>
      </c>
      <c r="C43" s="2" t="s">
        <v>470</v>
      </c>
      <c r="D43" s="2" t="s">
        <v>559</v>
      </c>
      <c r="E43" s="2" t="s">
        <v>505</v>
      </c>
      <c r="F43" s="2" t="s">
        <v>473</v>
      </c>
      <c r="G43" s="11">
        <v>1</v>
      </c>
      <c r="H43" s="11">
        <v>65</v>
      </c>
      <c r="I43" s="2" t="s">
        <v>560</v>
      </c>
      <c r="J43" s="2" t="s">
        <v>561</v>
      </c>
    </row>
    <row r="44" spans="1:10" ht="36">
      <c r="A44" s="2" t="s">
        <v>568</v>
      </c>
      <c r="B44" s="2" t="s">
        <v>157</v>
      </c>
      <c r="C44" s="2" t="s">
        <v>470</v>
      </c>
      <c r="D44" s="2" t="s">
        <v>559</v>
      </c>
      <c r="E44" s="2" t="s">
        <v>555</v>
      </c>
      <c r="F44" s="2" t="s">
        <v>569</v>
      </c>
      <c r="G44" s="11">
        <v>1</v>
      </c>
      <c r="H44" s="11">
        <v>65</v>
      </c>
      <c r="I44" s="2" t="s">
        <v>560</v>
      </c>
      <c r="J44" s="2" t="s">
        <v>561</v>
      </c>
    </row>
    <row r="45" spans="1:10" ht="24">
      <c r="A45" s="2" t="s">
        <v>570</v>
      </c>
      <c r="B45" s="2" t="s">
        <v>167</v>
      </c>
      <c r="C45" s="2" t="s">
        <v>571</v>
      </c>
      <c r="D45" s="2" t="s">
        <v>572</v>
      </c>
      <c r="E45" s="2" t="s">
        <v>448</v>
      </c>
      <c r="F45" s="2" t="s">
        <v>449</v>
      </c>
      <c r="G45" s="11">
        <v>5</v>
      </c>
      <c r="H45" s="11">
        <v>59</v>
      </c>
      <c r="I45" s="2" t="s">
        <v>573</v>
      </c>
      <c r="J45" s="2" t="s">
        <v>574</v>
      </c>
    </row>
    <row r="46" spans="1:10">
      <c r="A46" s="2" t="s">
        <v>575</v>
      </c>
      <c r="B46" s="2" t="s">
        <v>167</v>
      </c>
      <c r="C46" s="2" t="s">
        <v>571</v>
      </c>
      <c r="D46" s="2" t="s">
        <v>572</v>
      </c>
      <c r="E46" s="2" t="s">
        <v>464</v>
      </c>
      <c r="F46" s="2" t="s">
        <v>449</v>
      </c>
      <c r="G46" s="11">
        <v>1</v>
      </c>
      <c r="H46" s="11">
        <v>59</v>
      </c>
      <c r="I46" s="2" t="s">
        <v>573</v>
      </c>
      <c r="J46" s="2" t="s">
        <v>576</v>
      </c>
    </row>
    <row r="47" spans="1:10">
      <c r="A47" s="2" t="s">
        <v>577</v>
      </c>
      <c r="B47" s="2" t="s">
        <v>167</v>
      </c>
      <c r="C47" s="2" t="s">
        <v>571</v>
      </c>
      <c r="D47" s="2" t="s">
        <v>572</v>
      </c>
      <c r="E47" s="2" t="s">
        <v>578</v>
      </c>
      <c r="F47" s="2" t="s">
        <v>449</v>
      </c>
      <c r="G47" s="11">
        <v>1</v>
      </c>
      <c r="H47" s="11">
        <v>59</v>
      </c>
      <c r="I47" s="2" t="s">
        <v>573</v>
      </c>
      <c r="J47" s="2" t="s">
        <v>576</v>
      </c>
    </row>
    <row r="48" spans="1:10">
      <c r="A48" s="2" t="s">
        <v>579</v>
      </c>
      <c r="B48" s="2" t="s">
        <v>167</v>
      </c>
      <c r="C48" s="2" t="s">
        <v>571</v>
      </c>
      <c r="D48" s="2" t="s">
        <v>572</v>
      </c>
      <c r="E48" s="2" t="s">
        <v>546</v>
      </c>
      <c r="F48" s="2" t="s">
        <v>473</v>
      </c>
      <c r="G48" s="11">
        <v>3</v>
      </c>
      <c r="H48" s="11">
        <v>59</v>
      </c>
      <c r="I48" s="2" t="s">
        <v>573</v>
      </c>
      <c r="J48" s="2" t="s">
        <v>576</v>
      </c>
    </row>
    <row r="49" spans="1:10" ht="24">
      <c r="A49" s="2" t="s">
        <v>580</v>
      </c>
      <c r="B49" s="2" t="s">
        <v>167</v>
      </c>
      <c r="C49" s="2" t="s">
        <v>571</v>
      </c>
      <c r="D49" s="2" t="s">
        <v>572</v>
      </c>
      <c r="E49" s="2" t="s">
        <v>472</v>
      </c>
      <c r="F49" s="2" t="s">
        <v>473</v>
      </c>
      <c r="G49" s="11">
        <v>1</v>
      </c>
      <c r="H49" s="11">
        <v>59</v>
      </c>
      <c r="I49" s="2" t="s">
        <v>573</v>
      </c>
      <c r="J49" s="2" t="s">
        <v>581</v>
      </c>
    </row>
    <row r="50" spans="1:10">
      <c r="A50" s="2" t="s">
        <v>582</v>
      </c>
      <c r="B50" s="2" t="s">
        <v>167</v>
      </c>
      <c r="C50" s="2" t="s">
        <v>571</v>
      </c>
      <c r="D50" s="2" t="s">
        <v>572</v>
      </c>
      <c r="E50" s="2" t="s">
        <v>583</v>
      </c>
      <c r="F50" s="2" t="s">
        <v>584</v>
      </c>
      <c r="G50" s="11">
        <v>1</v>
      </c>
      <c r="H50" s="11">
        <v>59</v>
      </c>
      <c r="I50" s="2" t="s">
        <v>573</v>
      </c>
      <c r="J50" s="2" t="s">
        <v>576</v>
      </c>
    </row>
    <row r="51" spans="1:10" ht="24">
      <c r="A51" s="2" t="s">
        <v>585</v>
      </c>
      <c r="B51" s="2" t="s">
        <v>185</v>
      </c>
      <c r="C51" s="2" t="s">
        <v>586</v>
      </c>
      <c r="D51" s="2" t="s">
        <v>587</v>
      </c>
      <c r="E51" s="2" t="s">
        <v>448</v>
      </c>
      <c r="F51" s="2" t="s">
        <v>449</v>
      </c>
      <c r="G51" s="11">
        <v>3</v>
      </c>
      <c r="H51" s="11">
        <v>160</v>
      </c>
      <c r="I51" s="2" t="s">
        <v>588</v>
      </c>
      <c r="J51" s="2" t="s">
        <v>589</v>
      </c>
    </row>
    <row r="52" spans="1:10" ht="24">
      <c r="A52" s="2" t="s">
        <v>590</v>
      </c>
      <c r="B52" s="2" t="s">
        <v>185</v>
      </c>
      <c r="C52" s="2" t="s">
        <v>586</v>
      </c>
      <c r="D52" s="2" t="s">
        <v>587</v>
      </c>
      <c r="E52" s="2" t="s">
        <v>464</v>
      </c>
      <c r="F52" s="2" t="s">
        <v>449</v>
      </c>
      <c r="G52" s="11">
        <v>30</v>
      </c>
      <c r="H52" s="11">
        <v>160</v>
      </c>
      <c r="I52" s="2" t="s">
        <v>588</v>
      </c>
      <c r="J52" s="2" t="s">
        <v>591</v>
      </c>
    </row>
    <row r="53" spans="1:10">
      <c r="A53" s="2" t="s">
        <v>592</v>
      </c>
      <c r="B53" s="2" t="s">
        <v>204</v>
      </c>
      <c r="C53" s="2" t="s">
        <v>593</v>
      </c>
      <c r="D53" s="2" t="s">
        <v>594</v>
      </c>
      <c r="E53" s="2" t="s">
        <v>448</v>
      </c>
      <c r="F53" s="2" t="s">
        <v>449</v>
      </c>
      <c r="G53" s="11">
        <v>6</v>
      </c>
      <c r="H53" s="11">
        <v>33</v>
      </c>
      <c r="I53" s="2" t="s">
        <v>595</v>
      </c>
      <c r="J53" s="2" t="s">
        <v>596</v>
      </c>
    </row>
    <row r="54" spans="1:10">
      <c r="A54" s="2" t="s">
        <v>597</v>
      </c>
      <c r="B54" s="2" t="s">
        <v>204</v>
      </c>
      <c r="C54" s="2" t="s">
        <v>593</v>
      </c>
      <c r="D54" s="2" t="s">
        <v>594</v>
      </c>
      <c r="E54" s="2" t="s">
        <v>479</v>
      </c>
      <c r="F54" s="2" t="s">
        <v>449</v>
      </c>
      <c r="G54" s="11">
        <v>1</v>
      </c>
      <c r="H54" s="11">
        <v>33</v>
      </c>
      <c r="I54" s="2" t="s">
        <v>595</v>
      </c>
      <c r="J54" s="2" t="s">
        <v>598</v>
      </c>
    </row>
    <row r="55" spans="1:10">
      <c r="A55" s="2" t="s">
        <v>599</v>
      </c>
      <c r="B55" s="2" t="s">
        <v>204</v>
      </c>
      <c r="C55" s="2" t="s">
        <v>593</v>
      </c>
      <c r="D55" s="2" t="s">
        <v>594</v>
      </c>
      <c r="E55" s="2" t="s">
        <v>546</v>
      </c>
      <c r="F55" s="2" t="s">
        <v>473</v>
      </c>
      <c r="G55" s="11">
        <v>2</v>
      </c>
      <c r="H55" s="11">
        <v>33</v>
      </c>
      <c r="I55" s="2" t="s">
        <v>595</v>
      </c>
      <c r="J55" s="2" t="s">
        <v>600</v>
      </c>
    </row>
    <row r="56" spans="1:10">
      <c r="A56" s="2" t="s">
        <v>601</v>
      </c>
      <c r="B56" s="2" t="s">
        <v>204</v>
      </c>
      <c r="C56" s="2" t="s">
        <v>593</v>
      </c>
      <c r="D56" s="2" t="s">
        <v>594</v>
      </c>
      <c r="E56" s="2" t="s">
        <v>472</v>
      </c>
      <c r="F56" s="2" t="s">
        <v>473</v>
      </c>
      <c r="G56" s="11">
        <v>2</v>
      </c>
      <c r="H56" s="11">
        <v>33</v>
      </c>
      <c r="I56" s="2" t="s">
        <v>595</v>
      </c>
      <c r="J56" s="2" t="s">
        <v>600</v>
      </c>
    </row>
    <row r="57" spans="1:10" ht="24">
      <c r="A57" s="2" t="s">
        <v>602</v>
      </c>
      <c r="B57" s="2" t="s">
        <v>204</v>
      </c>
      <c r="C57" s="2" t="s">
        <v>593</v>
      </c>
      <c r="D57" s="2" t="s">
        <v>594</v>
      </c>
      <c r="E57" s="2" t="s">
        <v>551</v>
      </c>
      <c r="F57" s="2" t="s">
        <v>603</v>
      </c>
      <c r="G57" s="11">
        <v>1</v>
      </c>
      <c r="H57" s="11">
        <v>33</v>
      </c>
      <c r="I57" s="2" t="s">
        <v>595</v>
      </c>
      <c r="J57" s="2" t="s">
        <v>604</v>
      </c>
    </row>
    <row r="58" spans="1:10" ht="24">
      <c r="A58" s="2" t="s">
        <v>605</v>
      </c>
      <c r="B58" s="2" t="s">
        <v>212</v>
      </c>
      <c r="C58" s="2" t="s">
        <v>606</v>
      </c>
      <c r="D58" s="2" t="s">
        <v>607</v>
      </c>
      <c r="E58" s="2" t="s">
        <v>448</v>
      </c>
      <c r="F58" s="2" t="s">
        <v>449</v>
      </c>
      <c r="G58" s="11">
        <v>27</v>
      </c>
      <c r="H58" s="11">
        <v>131</v>
      </c>
      <c r="I58" s="2" t="s">
        <v>608</v>
      </c>
      <c r="J58" s="2" t="s">
        <v>609</v>
      </c>
    </row>
    <row r="59" spans="1:10" ht="24">
      <c r="A59" s="2" t="s">
        <v>610</v>
      </c>
      <c r="B59" s="2" t="s">
        <v>212</v>
      </c>
      <c r="C59" s="2" t="s">
        <v>606</v>
      </c>
      <c r="D59" s="2" t="s">
        <v>607</v>
      </c>
      <c r="E59" s="2" t="s">
        <v>464</v>
      </c>
      <c r="F59" s="2" t="s">
        <v>449</v>
      </c>
      <c r="G59" s="11">
        <v>12</v>
      </c>
      <c r="H59" s="11">
        <v>131</v>
      </c>
      <c r="I59" s="2" t="s">
        <v>608</v>
      </c>
      <c r="J59" s="2" t="s">
        <v>611</v>
      </c>
    </row>
    <row r="60" spans="1:10" ht="24">
      <c r="A60" s="2" t="s">
        <v>612</v>
      </c>
      <c r="B60" s="2" t="s">
        <v>239</v>
      </c>
      <c r="C60" s="2" t="s">
        <v>458</v>
      </c>
      <c r="D60" s="2" t="s">
        <v>613</v>
      </c>
      <c r="E60" s="2" t="s">
        <v>448</v>
      </c>
      <c r="F60" s="2" t="s">
        <v>449</v>
      </c>
      <c r="G60" s="11">
        <v>64</v>
      </c>
      <c r="H60" s="11">
        <v>250</v>
      </c>
      <c r="I60" s="2" t="s">
        <v>614</v>
      </c>
      <c r="J60" s="2" t="s">
        <v>615</v>
      </c>
    </row>
    <row r="61" spans="1:10" ht="24">
      <c r="A61" s="2" t="s">
        <v>616</v>
      </c>
      <c r="B61" s="2" t="s">
        <v>239</v>
      </c>
      <c r="C61" s="2" t="s">
        <v>458</v>
      </c>
      <c r="D61" s="2" t="s">
        <v>613</v>
      </c>
      <c r="E61" s="2" t="s">
        <v>464</v>
      </c>
      <c r="F61" s="2" t="s">
        <v>449</v>
      </c>
      <c r="G61" s="11">
        <v>39</v>
      </c>
      <c r="H61" s="11">
        <v>250</v>
      </c>
      <c r="I61" s="2" t="s">
        <v>614</v>
      </c>
      <c r="J61" s="2" t="s">
        <v>615</v>
      </c>
    </row>
    <row r="62" spans="1:10" ht="36">
      <c r="A62" s="2" t="s">
        <v>617</v>
      </c>
      <c r="B62" s="2" t="s">
        <v>248</v>
      </c>
      <c r="C62" s="2" t="s">
        <v>458</v>
      </c>
      <c r="D62" s="2" t="s">
        <v>618</v>
      </c>
      <c r="E62" s="2" t="s">
        <v>448</v>
      </c>
      <c r="F62" s="2" t="s">
        <v>449</v>
      </c>
      <c r="G62" s="11">
        <v>12</v>
      </c>
      <c r="H62" s="11">
        <v>25</v>
      </c>
      <c r="I62" s="2" t="s">
        <v>619</v>
      </c>
      <c r="J62" s="2" t="s">
        <v>620</v>
      </c>
    </row>
    <row r="63" spans="1:10" ht="36">
      <c r="A63" s="2" t="s">
        <v>621</v>
      </c>
      <c r="B63" s="2" t="s">
        <v>248</v>
      </c>
      <c r="C63" s="2" t="s">
        <v>458</v>
      </c>
      <c r="D63" s="2" t="s">
        <v>618</v>
      </c>
      <c r="E63" s="2" t="s">
        <v>464</v>
      </c>
      <c r="F63" s="2" t="s">
        <v>449</v>
      </c>
      <c r="G63" s="11">
        <v>3</v>
      </c>
      <c r="H63" s="11">
        <v>25</v>
      </c>
      <c r="I63" s="2" t="s">
        <v>619</v>
      </c>
      <c r="J63" s="2" t="s">
        <v>620</v>
      </c>
    </row>
    <row r="64" spans="1:10" ht="24">
      <c r="A64" s="2" t="s">
        <v>622</v>
      </c>
      <c r="B64" s="2" t="s">
        <v>266</v>
      </c>
      <c r="C64" s="2" t="s">
        <v>623</v>
      </c>
      <c r="D64" s="2" t="s">
        <v>618</v>
      </c>
      <c r="E64" s="2" t="s">
        <v>448</v>
      </c>
      <c r="F64" s="2" t="s">
        <v>449</v>
      </c>
      <c r="G64" s="11">
        <v>2</v>
      </c>
      <c r="H64" s="11">
        <v>150</v>
      </c>
      <c r="I64" s="2" t="s">
        <v>624</v>
      </c>
      <c r="J64" s="2" t="s">
        <v>625</v>
      </c>
    </row>
    <row r="65" spans="1:10" ht="24">
      <c r="A65" s="2" t="s">
        <v>626</v>
      </c>
      <c r="B65" s="2" t="s">
        <v>266</v>
      </c>
      <c r="C65" s="2" t="s">
        <v>623</v>
      </c>
      <c r="D65" s="2" t="s">
        <v>618</v>
      </c>
      <c r="E65" s="2" t="s">
        <v>464</v>
      </c>
      <c r="F65" s="2" t="s">
        <v>449</v>
      </c>
      <c r="G65" s="11">
        <v>0</v>
      </c>
      <c r="H65" s="11">
        <v>150</v>
      </c>
      <c r="I65" s="2" t="s">
        <v>627</v>
      </c>
      <c r="J65" s="2" t="s">
        <v>628</v>
      </c>
    </row>
    <row r="66" spans="1:10" ht="24">
      <c r="A66" s="2" t="s">
        <v>629</v>
      </c>
      <c r="B66" s="2" t="s">
        <v>282</v>
      </c>
      <c r="C66" s="2" t="s">
        <v>470</v>
      </c>
      <c r="D66" s="2" t="s">
        <v>447</v>
      </c>
      <c r="E66" s="2" t="s">
        <v>448</v>
      </c>
      <c r="F66" s="2" t="s">
        <v>449</v>
      </c>
      <c r="G66" s="11">
        <v>5</v>
      </c>
      <c r="H66" s="11">
        <v>25</v>
      </c>
      <c r="I66" s="2" t="s">
        <v>630</v>
      </c>
      <c r="J66" s="2" t="s">
        <v>631</v>
      </c>
    </row>
    <row r="67" spans="1:10" ht="36">
      <c r="A67" s="2" t="s">
        <v>632</v>
      </c>
      <c r="B67" s="2" t="s">
        <v>291</v>
      </c>
      <c r="C67" s="2" t="s">
        <v>470</v>
      </c>
      <c r="D67" s="2" t="s">
        <v>633</v>
      </c>
      <c r="E67" s="2" t="s">
        <v>448</v>
      </c>
      <c r="F67" s="2" t="s">
        <v>449</v>
      </c>
      <c r="G67" s="11">
        <v>4</v>
      </c>
      <c r="H67" s="11">
        <v>76</v>
      </c>
      <c r="I67" s="2" t="s">
        <v>634</v>
      </c>
      <c r="J67" s="2" t="s">
        <v>635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3"/>
  <sheetViews>
    <sheetView showGridLines="0" zoomScale="77" workbookViewId="0"/>
  </sheetViews>
  <sheetFormatPr baseColWidth="10" defaultColWidth="9" defaultRowHeight="14.25"/>
  <cols>
    <col min="1" max="1" width="28" customWidth="1"/>
    <col min="2" max="2" width="17" customWidth="1"/>
    <col min="3" max="3" width="38" customWidth="1"/>
    <col min="4" max="4" width="23" customWidth="1"/>
    <col min="5" max="5" width="38" customWidth="1"/>
    <col min="6" max="6" width="23" customWidth="1"/>
    <col min="7" max="7" width="45" customWidth="1"/>
    <col min="8" max="8" width="17" customWidth="1"/>
  </cols>
  <sheetData>
    <row r="1" spans="1:8" ht="30" customHeight="1">
      <c r="A1" s="3" t="s">
        <v>300</v>
      </c>
      <c r="B1" s="4" t="s">
        <v>38</v>
      </c>
      <c r="C1" s="4" t="s">
        <v>636</v>
      </c>
      <c r="D1" s="4" t="s">
        <v>637</v>
      </c>
      <c r="E1" s="4" t="s">
        <v>638</v>
      </c>
      <c r="F1" s="4" t="s">
        <v>639</v>
      </c>
      <c r="G1" s="4" t="s">
        <v>640</v>
      </c>
      <c r="H1" s="5" t="s">
        <v>441</v>
      </c>
    </row>
    <row r="2" spans="1:8">
      <c r="A2" s="1" t="s">
        <v>334</v>
      </c>
      <c r="B2" s="1" t="s">
        <v>61</v>
      </c>
      <c r="C2" s="1" t="s">
        <v>641</v>
      </c>
      <c r="D2" s="1" t="s">
        <v>642</v>
      </c>
      <c r="E2" s="1" t="s">
        <v>643</v>
      </c>
      <c r="F2" s="1" t="s">
        <v>644</v>
      </c>
      <c r="G2" s="1" t="s">
        <v>645</v>
      </c>
      <c r="H2" s="10">
        <v>6</v>
      </c>
    </row>
    <row r="3" spans="1:8">
      <c r="A3" s="2" t="s">
        <v>321</v>
      </c>
      <c r="B3" s="2" t="s">
        <v>646</v>
      </c>
      <c r="C3" s="2" t="s">
        <v>647</v>
      </c>
      <c r="D3" s="2" t="s">
        <v>642</v>
      </c>
      <c r="E3" s="2" t="s">
        <v>648</v>
      </c>
      <c r="F3" s="2" t="s">
        <v>644</v>
      </c>
      <c r="G3" s="2" t="s">
        <v>649</v>
      </c>
      <c r="H3" s="11">
        <v>8</v>
      </c>
    </row>
    <row r="4" spans="1:8" ht="24">
      <c r="A4" s="2" t="s">
        <v>344</v>
      </c>
      <c r="B4" s="2" t="s">
        <v>91</v>
      </c>
      <c r="C4" s="2" t="s">
        <v>650</v>
      </c>
      <c r="D4" s="2" t="s">
        <v>642</v>
      </c>
      <c r="E4" s="2" t="s">
        <v>471</v>
      </c>
      <c r="F4" s="2" t="s">
        <v>644</v>
      </c>
      <c r="G4" s="2" t="s">
        <v>651</v>
      </c>
      <c r="H4" s="11">
        <v>5</v>
      </c>
    </row>
    <row r="5" spans="1:8">
      <c r="A5" s="2" t="s">
        <v>307</v>
      </c>
      <c r="B5" s="2" t="s">
        <v>652</v>
      </c>
      <c r="C5" s="2" t="s">
        <v>653</v>
      </c>
      <c r="D5" s="2" t="s">
        <v>642</v>
      </c>
      <c r="E5" s="2" t="s">
        <v>654</v>
      </c>
      <c r="F5" s="2" t="s">
        <v>644</v>
      </c>
      <c r="G5" s="2" t="s">
        <v>655</v>
      </c>
      <c r="H5" s="11">
        <v>4</v>
      </c>
    </row>
    <row r="6" spans="1:8" ht="24">
      <c r="A6" s="2" t="s">
        <v>363</v>
      </c>
      <c r="B6" s="2" t="s">
        <v>120</v>
      </c>
      <c r="C6" s="2" t="s">
        <v>656</v>
      </c>
      <c r="D6" s="2" t="s">
        <v>657</v>
      </c>
      <c r="E6" s="2" t="s">
        <v>658</v>
      </c>
      <c r="F6" s="2" t="s">
        <v>644</v>
      </c>
      <c r="G6" s="2" t="s">
        <v>659</v>
      </c>
      <c r="H6" s="11">
        <v>9</v>
      </c>
    </row>
    <row r="7" spans="1:8" ht="48">
      <c r="A7" s="2" t="s">
        <v>361</v>
      </c>
      <c r="B7" s="2" t="s">
        <v>660</v>
      </c>
      <c r="C7" s="2" t="s">
        <v>647</v>
      </c>
      <c r="D7" s="2" t="s">
        <v>661</v>
      </c>
      <c r="E7" s="2" t="s">
        <v>511</v>
      </c>
      <c r="F7" s="2" t="s">
        <v>661</v>
      </c>
      <c r="G7" s="2" t="s">
        <v>662</v>
      </c>
      <c r="H7" s="11">
        <v>41</v>
      </c>
    </row>
    <row r="8" spans="1:8" ht="24">
      <c r="A8" s="2" t="s">
        <v>311</v>
      </c>
      <c r="B8" s="2" t="s">
        <v>141</v>
      </c>
      <c r="C8" s="2" t="s">
        <v>656</v>
      </c>
      <c r="D8" s="2" t="s">
        <v>663</v>
      </c>
      <c r="E8" s="2" t="s">
        <v>545</v>
      </c>
      <c r="F8" s="2" t="s">
        <v>644</v>
      </c>
      <c r="G8" s="2" t="s">
        <v>664</v>
      </c>
      <c r="H8" s="11">
        <v>30</v>
      </c>
    </row>
    <row r="9" spans="1:8" ht="24">
      <c r="A9" s="2" t="s">
        <v>365</v>
      </c>
      <c r="B9" s="2" t="s">
        <v>665</v>
      </c>
      <c r="C9" s="2" t="s">
        <v>666</v>
      </c>
      <c r="D9" s="2" t="s">
        <v>667</v>
      </c>
      <c r="E9" s="2" t="s">
        <v>668</v>
      </c>
      <c r="F9" s="2" t="s">
        <v>644</v>
      </c>
      <c r="G9" s="2" t="s">
        <v>669</v>
      </c>
      <c r="H9" s="11">
        <v>11</v>
      </c>
    </row>
    <row r="10" spans="1:8" ht="24">
      <c r="A10" s="2" t="s">
        <v>319</v>
      </c>
      <c r="B10" s="2" t="s">
        <v>670</v>
      </c>
      <c r="C10" s="2" t="s">
        <v>650</v>
      </c>
      <c r="D10" s="2" t="s">
        <v>671</v>
      </c>
      <c r="E10" s="2" t="s">
        <v>559</v>
      </c>
      <c r="F10" s="2" t="s">
        <v>644</v>
      </c>
      <c r="G10" s="2" t="s">
        <v>672</v>
      </c>
      <c r="H10" s="11">
        <v>18</v>
      </c>
    </row>
    <row r="11" spans="1:8" ht="24">
      <c r="A11" s="2" t="s">
        <v>349</v>
      </c>
      <c r="B11" s="2" t="s">
        <v>670</v>
      </c>
      <c r="C11" s="2" t="s">
        <v>673</v>
      </c>
      <c r="D11" s="2" t="s">
        <v>674</v>
      </c>
      <c r="E11" s="2" t="s">
        <v>675</v>
      </c>
      <c r="F11" s="2" t="s">
        <v>644</v>
      </c>
      <c r="G11" s="2" t="s">
        <v>676</v>
      </c>
      <c r="H11" s="11">
        <v>12</v>
      </c>
    </row>
    <row r="12" spans="1:8">
      <c r="A12" s="2" t="s">
        <v>338</v>
      </c>
      <c r="B12" s="2" t="s">
        <v>677</v>
      </c>
      <c r="C12" s="2" t="s">
        <v>678</v>
      </c>
      <c r="D12" s="2" t="s">
        <v>642</v>
      </c>
      <c r="E12" s="2" t="s">
        <v>679</v>
      </c>
      <c r="F12" s="2" t="s">
        <v>644</v>
      </c>
      <c r="G12" s="2" t="s">
        <v>680</v>
      </c>
      <c r="H12" s="11">
        <v>33</v>
      </c>
    </row>
    <row r="13" spans="1:8" ht="24">
      <c r="A13" s="2" t="s">
        <v>351</v>
      </c>
      <c r="B13" s="2" t="s">
        <v>141</v>
      </c>
      <c r="C13" s="2" t="s">
        <v>681</v>
      </c>
      <c r="D13" s="2" t="s">
        <v>674</v>
      </c>
      <c r="E13" s="2" t="s">
        <v>594</v>
      </c>
      <c r="F13" s="2" t="s">
        <v>644</v>
      </c>
      <c r="G13" s="2" t="s">
        <v>682</v>
      </c>
      <c r="H13" s="11">
        <v>12</v>
      </c>
    </row>
    <row r="14" spans="1:8">
      <c r="A14" s="2" t="s">
        <v>325</v>
      </c>
      <c r="B14" s="2" t="s">
        <v>61</v>
      </c>
      <c r="C14" s="2" t="s">
        <v>683</v>
      </c>
      <c r="D14" s="2" t="s">
        <v>642</v>
      </c>
      <c r="E14" s="2" t="s">
        <v>607</v>
      </c>
      <c r="F14" s="2" t="s">
        <v>644</v>
      </c>
      <c r="G14" s="2" t="s">
        <v>684</v>
      </c>
      <c r="H14" s="11">
        <v>39</v>
      </c>
    </row>
    <row r="15" spans="1:8">
      <c r="A15" s="2" t="s">
        <v>348</v>
      </c>
      <c r="B15" s="2" t="s">
        <v>243</v>
      </c>
      <c r="C15" s="2" t="s">
        <v>647</v>
      </c>
      <c r="D15" s="2" t="s">
        <v>685</v>
      </c>
      <c r="E15" s="2" t="s">
        <v>686</v>
      </c>
      <c r="F15" s="2" t="s">
        <v>644</v>
      </c>
      <c r="G15" s="2" t="s">
        <v>687</v>
      </c>
      <c r="H15" s="11">
        <v>103</v>
      </c>
    </row>
    <row r="16" spans="1:8">
      <c r="A16" s="2" t="s">
        <v>353</v>
      </c>
      <c r="B16" s="2" t="s">
        <v>646</v>
      </c>
      <c r="C16" s="2" t="s">
        <v>647</v>
      </c>
      <c r="D16" s="2" t="s">
        <v>642</v>
      </c>
      <c r="E16" s="2" t="s">
        <v>688</v>
      </c>
      <c r="F16" s="2" t="s">
        <v>644</v>
      </c>
      <c r="G16" s="2" t="s">
        <v>689</v>
      </c>
      <c r="H16" s="11">
        <v>15</v>
      </c>
    </row>
    <row r="17" spans="1:8" ht="24">
      <c r="A17" s="2" t="s">
        <v>336</v>
      </c>
      <c r="B17" s="2" t="s">
        <v>270</v>
      </c>
      <c r="C17" s="2" t="s">
        <v>690</v>
      </c>
      <c r="D17" s="2" t="s">
        <v>642</v>
      </c>
      <c r="E17" s="2" t="s">
        <v>688</v>
      </c>
      <c r="F17" s="2" t="s">
        <v>644</v>
      </c>
      <c r="G17" s="2" t="s">
        <v>691</v>
      </c>
      <c r="H17" s="11">
        <v>2</v>
      </c>
    </row>
    <row r="18" spans="1:8">
      <c r="A18" s="2" t="s">
        <v>342</v>
      </c>
      <c r="B18" s="2" t="s">
        <v>243</v>
      </c>
      <c r="C18" s="2" t="s">
        <v>650</v>
      </c>
      <c r="D18" s="2" t="s">
        <v>692</v>
      </c>
      <c r="E18" s="2" t="s">
        <v>668</v>
      </c>
      <c r="F18" s="2" t="s">
        <v>644</v>
      </c>
      <c r="G18" s="2" t="s">
        <v>693</v>
      </c>
      <c r="H18" s="11">
        <v>5</v>
      </c>
    </row>
    <row r="19" spans="1:8">
      <c r="A19" s="2" t="s">
        <v>317</v>
      </c>
      <c r="B19" s="2" t="s">
        <v>295</v>
      </c>
      <c r="C19" s="2" t="s">
        <v>650</v>
      </c>
      <c r="D19" s="2" t="s">
        <v>642</v>
      </c>
      <c r="E19" s="2" t="s">
        <v>694</v>
      </c>
      <c r="F19" s="2" t="s">
        <v>644</v>
      </c>
      <c r="G19" s="2" t="s">
        <v>695</v>
      </c>
      <c r="H19" s="11">
        <v>4</v>
      </c>
    </row>
    <row r="20" spans="1:8" ht="120">
      <c r="A20" s="2" t="s">
        <v>696</v>
      </c>
      <c r="B20" s="2" t="s">
        <v>696</v>
      </c>
      <c r="C20" s="2" t="s">
        <v>696</v>
      </c>
      <c r="D20" s="2" t="s">
        <v>696</v>
      </c>
      <c r="E20" s="2" t="s">
        <v>696</v>
      </c>
      <c r="F20" s="2" t="s">
        <v>696</v>
      </c>
      <c r="G20" s="2" t="s">
        <v>696</v>
      </c>
      <c r="H20" s="11"/>
    </row>
    <row r="21" spans="1:8" ht="96">
      <c r="A21" s="2" t="s">
        <v>697</v>
      </c>
      <c r="B21" s="2" t="s">
        <v>697</v>
      </c>
      <c r="C21" s="2" t="s">
        <v>697</v>
      </c>
      <c r="D21" s="2" t="s">
        <v>697</v>
      </c>
      <c r="E21" s="2" t="s">
        <v>697</v>
      </c>
      <c r="F21" s="2" t="s">
        <v>697</v>
      </c>
      <c r="G21" s="2" t="s">
        <v>697</v>
      </c>
      <c r="H21" s="11"/>
    </row>
    <row r="22" spans="1:8" ht="96">
      <c r="A22" s="2" t="s">
        <v>698</v>
      </c>
      <c r="B22" s="2" t="s">
        <v>698</v>
      </c>
      <c r="C22" s="2" t="s">
        <v>698</v>
      </c>
      <c r="D22" s="2" t="s">
        <v>698</v>
      </c>
      <c r="E22" s="2" t="s">
        <v>698</v>
      </c>
      <c r="F22" s="2" t="s">
        <v>698</v>
      </c>
      <c r="G22" s="2" t="s">
        <v>698</v>
      </c>
      <c r="H22" s="11"/>
    </row>
    <row r="23" spans="1:8" ht="132">
      <c r="A23" s="2" t="s">
        <v>699</v>
      </c>
      <c r="B23" s="2" t="s">
        <v>699</v>
      </c>
      <c r="C23" s="2" t="s">
        <v>699</v>
      </c>
      <c r="D23" s="2" t="s">
        <v>699</v>
      </c>
      <c r="E23" s="2" t="s">
        <v>699</v>
      </c>
      <c r="F23" s="2" t="s">
        <v>699</v>
      </c>
      <c r="G23" s="2" t="s">
        <v>699</v>
      </c>
      <c r="H23" s="11"/>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
  <sheetViews>
    <sheetView showGridLines="0" workbookViewId="0"/>
  </sheetViews>
  <sheetFormatPr baseColWidth="10" defaultColWidth="9" defaultRowHeight="14.25"/>
  <cols>
    <col min="1" max="1" width="28" customWidth="1"/>
    <col min="2" max="2" width="17" customWidth="1"/>
    <col min="3" max="3" width="38" customWidth="1"/>
    <col min="4" max="4" width="34" customWidth="1"/>
    <col min="5" max="5" width="42" customWidth="1"/>
    <col min="6" max="6" width="38" customWidth="1"/>
    <col min="7" max="7" width="54" customWidth="1"/>
  </cols>
  <sheetData>
    <row r="1" spans="1:7" ht="30" customHeight="1">
      <c r="A1" s="3" t="s">
        <v>300</v>
      </c>
      <c r="B1" s="4" t="s">
        <v>38</v>
      </c>
      <c r="C1" s="4" t="s">
        <v>636</v>
      </c>
      <c r="D1" s="4" t="s">
        <v>700</v>
      </c>
      <c r="E1" s="4" t="s">
        <v>701</v>
      </c>
      <c r="F1" s="4" t="s">
        <v>702</v>
      </c>
      <c r="G1" s="5" t="s">
        <v>703</v>
      </c>
    </row>
    <row r="2" spans="1:7" ht="36">
      <c r="A2" s="1" t="s">
        <v>323</v>
      </c>
      <c r="B2" s="1" t="s">
        <v>704</v>
      </c>
      <c r="C2" s="1" t="s">
        <v>705</v>
      </c>
      <c r="D2" s="1" t="s">
        <v>706</v>
      </c>
      <c r="E2" s="1" t="s">
        <v>707</v>
      </c>
      <c r="F2" s="1" t="s">
        <v>422</v>
      </c>
      <c r="G2" s="1" t="s">
        <v>708</v>
      </c>
    </row>
    <row r="3" spans="1:7" ht="24">
      <c r="A3" s="2" t="s">
        <v>307</v>
      </c>
      <c r="B3" s="2" t="s">
        <v>652</v>
      </c>
      <c r="C3" s="2" t="s">
        <v>709</v>
      </c>
      <c r="D3" s="2" t="s">
        <v>710</v>
      </c>
      <c r="E3" s="2" t="s">
        <v>422</v>
      </c>
      <c r="F3" s="2" t="s">
        <v>422</v>
      </c>
      <c r="G3" s="2" t="s">
        <v>711</v>
      </c>
    </row>
    <row r="4" spans="1:7" ht="24">
      <c r="A4" s="2" t="s">
        <v>349</v>
      </c>
      <c r="B4" s="2" t="s">
        <v>670</v>
      </c>
      <c r="C4" s="2" t="s">
        <v>712</v>
      </c>
      <c r="D4" s="2" t="s">
        <v>713</v>
      </c>
      <c r="E4" s="2" t="s">
        <v>422</v>
      </c>
      <c r="F4" s="2" t="s">
        <v>422</v>
      </c>
      <c r="G4" s="2" t="s">
        <v>714</v>
      </c>
    </row>
    <row r="5" spans="1:7" ht="24">
      <c r="A5" s="2" t="s">
        <v>327</v>
      </c>
      <c r="B5" s="2" t="s">
        <v>715</v>
      </c>
      <c r="C5" s="2" t="s">
        <v>716</v>
      </c>
      <c r="D5" s="2" t="s">
        <v>717</v>
      </c>
      <c r="E5" s="2" t="s">
        <v>422</v>
      </c>
      <c r="F5" s="2" t="s">
        <v>422</v>
      </c>
      <c r="G5" s="2" t="s">
        <v>718</v>
      </c>
    </row>
    <row r="6" spans="1:7" ht="24">
      <c r="A6" s="2" t="s">
        <v>351</v>
      </c>
      <c r="B6" s="2" t="s">
        <v>141</v>
      </c>
      <c r="C6" s="2" t="s">
        <v>719</v>
      </c>
      <c r="D6" s="2" t="s">
        <v>720</v>
      </c>
      <c r="E6" s="2" t="s">
        <v>422</v>
      </c>
      <c r="F6" s="2" t="s">
        <v>422</v>
      </c>
      <c r="G6" s="2" t="s">
        <v>721</v>
      </c>
    </row>
    <row r="7" spans="1:7" ht="36">
      <c r="A7" s="2" t="s">
        <v>357</v>
      </c>
      <c r="B7" s="2" t="s">
        <v>646</v>
      </c>
      <c r="C7" s="2" t="s">
        <v>722</v>
      </c>
      <c r="D7" s="2" t="s">
        <v>723</v>
      </c>
      <c r="E7" s="2" t="s">
        <v>724</v>
      </c>
      <c r="F7" s="2" t="s">
        <v>422</v>
      </c>
      <c r="G7" s="2" t="s">
        <v>725</v>
      </c>
    </row>
    <row r="8" spans="1:7" ht="48">
      <c r="A8" s="2" t="s">
        <v>329</v>
      </c>
      <c r="B8" s="2" t="s">
        <v>61</v>
      </c>
      <c r="C8" s="2" t="s">
        <v>726</v>
      </c>
      <c r="D8" s="2" t="s">
        <v>727</v>
      </c>
      <c r="E8" s="2" t="s">
        <v>422</v>
      </c>
      <c r="F8" s="2" t="s">
        <v>728</v>
      </c>
      <c r="G8" s="2" t="s">
        <v>729</v>
      </c>
    </row>
    <row r="9" spans="1:7" ht="36">
      <c r="A9" s="2" t="s">
        <v>359</v>
      </c>
      <c r="B9" s="2" t="s">
        <v>670</v>
      </c>
      <c r="C9" s="2" t="s">
        <v>730</v>
      </c>
      <c r="D9" s="2" t="s">
        <v>422</v>
      </c>
      <c r="E9" s="2" t="s">
        <v>422</v>
      </c>
      <c r="F9" s="2" t="s">
        <v>731</v>
      </c>
      <c r="G9" s="2" t="s">
        <v>732</v>
      </c>
    </row>
    <row r="10" spans="1:7" ht="36">
      <c r="A10" s="2" t="s">
        <v>342</v>
      </c>
      <c r="B10" s="2" t="s">
        <v>243</v>
      </c>
      <c r="C10" s="2" t="s">
        <v>733</v>
      </c>
      <c r="D10" s="2" t="s">
        <v>734</v>
      </c>
      <c r="E10" s="2" t="s">
        <v>735</v>
      </c>
      <c r="F10" s="2" t="s">
        <v>422</v>
      </c>
      <c r="G10" s="2" t="s">
        <v>736</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4"/>
  <sheetViews>
    <sheetView showGridLines="0" workbookViewId="0">
      <selection activeCell="D3" sqref="D3"/>
    </sheetView>
  </sheetViews>
  <sheetFormatPr baseColWidth="10" defaultColWidth="9" defaultRowHeight="14.25"/>
  <cols>
    <col min="1" max="1" width="36" customWidth="1"/>
    <col min="2" max="3" width="16" customWidth="1"/>
    <col min="4" max="4" width="14" customWidth="1"/>
  </cols>
  <sheetData>
    <row r="1" spans="1:4" ht="30" customHeight="1">
      <c r="A1" s="3" t="s">
        <v>737</v>
      </c>
      <c r="B1" s="4" t="s">
        <v>738</v>
      </c>
      <c r="C1" s="4" t="s">
        <v>739</v>
      </c>
      <c r="D1" s="5" t="s">
        <v>740</v>
      </c>
    </row>
    <row r="2" spans="1:4">
      <c r="A2" s="1" t="s">
        <v>741</v>
      </c>
      <c r="B2" s="14">
        <f>COUNTA('Study Catalog'!A2:A28)</f>
        <v>27</v>
      </c>
      <c r="C2" s="14">
        <v>27</v>
      </c>
      <c r="D2" s="1" t="str">
        <f t="shared" ref="D2:D14" si="0">IF(ABS(B2-C2)&lt;0.05,"PASS","REVIEW")</f>
        <v>PASS</v>
      </c>
    </row>
    <row r="3" spans="1:4">
      <c r="A3" s="2" t="s">
        <v>742</v>
      </c>
      <c r="B3" s="15">
        <f>COUNTA('Meta Input'!A2:A11)</f>
        <v>10</v>
      </c>
      <c r="C3" s="15">
        <v>10</v>
      </c>
      <c r="D3" s="2" t="str">
        <f t="shared" si="0"/>
        <v>PASS</v>
      </c>
    </row>
    <row r="4" spans="1:4">
      <c r="A4" s="2" t="s">
        <v>743</v>
      </c>
      <c r="B4" s="15">
        <f>SUM('Meta Input'!B2:B11)</f>
        <v>137</v>
      </c>
      <c r="C4" s="15">
        <v>137</v>
      </c>
      <c r="D4" s="2" t="str">
        <f t="shared" si="0"/>
        <v>PASS</v>
      </c>
    </row>
    <row r="5" spans="1:4">
      <c r="A5" s="2" t="s">
        <v>744</v>
      </c>
      <c r="B5" s="15">
        <f>SUM('Meta Input'!C2:C11)</f>
        <v>1002</v>
      </c>
      <c r="C5" s="15">
        <v>1002</v>
      </c>
      <c r="D5" s="2" t="str">
        <f t="shared" si="0"/>
        <v>PASS</v>
      </c>
    </row>
    <row r="6" spans="1:4" ht="24">
      <c r="A6" s="2" t="s">
        <v>745</v>
      </c>
      <c r="B6" s="15">
        <f>SUM('Meta Input'!G2:G11)</f>
        <v>100.1</v>
      </c>
      <c r="C6" s="15">
        <v>100.1</v>
      </c>
      <c r="D6" s="2" t="str">
        <f t="shared" si="0"/>
        <v>PASS</v>
      </c>
    </row>
    <row r="7" spans="1:4">
      <c r="A7" s="2" t="s">
        <v>746</v>
      </c>
      <c r="B7" s="15">
        <f>COUNTA('JBI Appraisal'!D2:L28)</f>
        <v>243</v>
      </c>
      <c r="C7" s="15">
        <v>243</v>
      </c>
      <c r="D7" s="2" t="str">
        <f t="shared" si="0"/>
        <v>PASS</v>
      </c>
    </row>
    <row r="8" spans="1:4">
      <c r="A8" s="2" t="s">
        <v>747</v>
      </c>
      <c r="B8" s="15">
        <f>SUM('JBI Appraisal'!M2:M28)</f>
        <v>178</v>
      </c>
      <c r="C8" s="15">
        <v>178</v>
      </c>
      <c r="D8" s="2" t="str">
        <f t="shared" si="0"/>
        <v>PASS</v>
      </c>
    </row>
    <row r="9" spans="1:4">
      <c r="A9" s="2" t="s">
        <v>748</v>
      </c>
      <c r="B9" s="15">
        <f>SUM('JBI Appraisal'!N2:N28)</f>
        <v>53</v>
      </c>
      <c r="C9" s="15">
        <v>53</v>
      </c>
      <c r="D9" s="2" t="str">
        <f t="shared" si="0"/>
        <v>PASS</v>
      </c>
    </row>
    <row r="10" spans="1:4">
      <c r="A10" s="2" t="s">
        <v>749</v>
      </c>
      <c r="B10" s="15">
        <f>SUM('JBI Appraisal'!O2:O28)</f>
        <v>12</v>
      </c>
      <c r="C10" s="15">
        <v>12</v>
      </c>
      <c r="D10" s="2" t="str">
        <f t="shared" si="0"/>
        <v>PASS</v>
      </c>
    </row>
    <row r="11" spans="1:4">
      <c r="A11" s="2" t="s">
        <v>750</v>
      </c>
      <c r="B11" s="15">
        <f>COUNTA('Genotype Events'!A2:A67)</f>
        <v>66</v>
      </c>
      <c r="C11" s="15">
        <v>66</v>
      </c>
      <c r="D11" s="2" t="str">
        <f t="shared" si="0"/>
        <v>PASS</v>
      </c>
    </row>
    <row r="12" spans="1:4">
      <c r="A12" s="2" t="s">
        <v>441</v>
      </c>
      <c r="B12" s="15">
        <f>SUM('Genotype Events'!G2:G67)</f>
        <v>357</v>
      </c>
      <c r="C12" s="15">
        <v>357</v>
      </c>
      <c r="D12" s="2" t="str">
        <f t="shared" si="0"/>
        <v>PASS</v>
      </c>
    </row>
    <row r="13" spans="1:4">
      <c r="A13" s="2" t="s">
        <v>751</v>
      </c>
      <c r="B13" s="15">
        <f>SUMIF('Genotype Events'!E2:E67,"HPV16",'Genotype Events'!G2:G67)</f>
        <v>157</v>
      </c>
      <c r="C13" s="15">
        <v>157</v>
      </c>
      <c r="D13" s="2" t="str">
        <f t="shared" si="0"/>
        <v>PASS</v>
      </c>
    </row>
    <row r="14" spans="1:4">
      <c r="A14" s="2" t="s">
        <v>752</v>
      </c>
      <c r="B14" s="15">
        <f>SUMIF('Genotype Events'!E2:E67,"HPV18",'Genotype Events'!G2:G67)</f>
        <v>87</v>
      </c>
      <c r="C14" s="15">
        <v>87</v>
      </c>
      <c r="D14" s="2" t="str">
        <f t="shared" si="0"/>
        <v>PASS</v>
      </c>
    </row>
  </sheetData>
  <conditionalFormatting sqref="D2:D14">
    <cfRule type="containsText" dxfId="1" priority="1" operator="containsText" text="PASS"/>
    <cfRule type="containsText" dxfId="0" priority="2" operator="containsText" text="REVIEW"/>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Search Flow</vt:lpstr>
      <vt:lpstr>Study Catalog</vt:lpstr>
      <vt:lpstr>Analytical Classes</vt:lpstr>
      <vt:lpstr>Meta Input</vt:lpstr>
      <vt:lpstr>Sensitivity</vt:lpstr>
      <vt:lpstr>JBI Appraisal</vt:lpstr>
      <vt:lpstr>Genotype Events</vt:lpstr>
      <vt:lpstr>Genotype Summary</vt:lpstr>
      <vt:lpstr>Biomarkers</vt:lpstr>
      <vt:lpstr>QC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Mauricio Lopez</cp:lastModifiedBy>
  <dcterms:modified xsi:type="dcterms:W3CDTF">2026-07-27T02:46:12Z</dcterms:modified>
</cp:coreProperties>
</file>